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20" yWindow="108" windowWidth="15480" windowHeight="8076"/>
  </bookViews>
  <sheets>
    <sheet name="Приложение № 1" sheetId="6" r:id="rId1"/>
  </sheets>
  <calcPr calcId="145621"/>
</workbook>
</file>

<file path=xl/calcChain.xml><?xml version="1.0" encoding="utf-8"?>
<calcChain xmlns="http://schemas.openxmlformats.org/spreadsheetml/2006/main">
  <c r="G108" i="6" l="1"/>
  <c r="G107" i="6"/>
  <c r="G90" i="6" l="1"/>
  <c r="H90" i="6"/>
  <c r="G40" i="6" l="1"/>
  <c r="G41" i="6"/>
  <c r="G18" i="6"/>
  <c r="G39" i="6"/>
  <c r="E18" i="6"/>
  <c r="F18" i="6"/>
  <c r="G75" i="6"/>
  <c r="E67" i="6"/>
  <c r="F67" i="6"/>
  <c r="D67" i="6"/>
  <c r="H125" i="6"/>
  <c r="E17" i="6" l="1"/>
  <c r="F17" i="6"/>
  <c r="G17" i="6"/>
  <c r="E41" i="6"/>
  <c r="F41" i="6"/>
  <c r="D41" i="6"/>
  <c r="H39" i="6"/>
  <c r="H38" i="6"/>
  <c r="H63" i="6"/>
  <c r="H64" i="6"/>
  <c r="H65" i="6"/>
  <c r="H66" i="6"/>
  <c r="E65" i="6"/>
  <c r="E64" i="6" s="1"/>
  <c r="F65" i="6"/>
  <c r="F64" i="6" s="1"/>
  <c r="G65" i="6"/>
  <c r="G64" i="6" s="1"/>
  <c r="D65" i="6"/>
  <c r="D64" i="6" s="1"/>
  <c r="G37" i="6"/>
  <c r="H102" i="6" l="1"/>
  <c r="D75" i="6"/>
  <c r="G123" i="6"/>
  <c r="G105" i="6" s="1"/>
  <c r="H116" i="6"/>
  <c r="H118" i="6"/>
  <c r="H111" i="6"/>
  <c r="G91" i="6"/>
  <c r="H100" i="6"/>
  <c r="H89" i="6"/>
  <c r="E69" i="6"/>
  <c r="G69" i="6"/>
  <c r="D69" i="6"/>
  <c r="H72" i="6"/>
  <c r="H74" i="6"/>
  <c r="H70" i="6"/>
  <c r="H80" i="6"/>
  <c r="H81" i="6"/>
  <c r="H86" i="6"/>
  <c r="H87" i="6"/>
  <c r="H88" i="6"/>
  <c r="H92" i="6"/>
  <c r="H93" i="6"/>
  <c r="H95" i="6"/>
  <c r="H96" i="6"/>
  <c r="H97" i="6"/>
  <c r="H98" i="6"/>
  <c r="H104" i="6"/>
  <c r="H107" i="6"/>
  <c r="H108" i="6"/>
  <c r="H110" i="6"/>
  <c r="H112" i="6"/>
  <c r="H113" i="6"/>
  <c r="H114" i="6"/>
  <c r="H115" i="6"/>
  <c r="H117" i="6"/>
  <c r="H119" i="6"/>
  <c r="H120" i="6"/>
  <c r="H121" i="6"/>
  <c r="H122" i="6"/>
  <c r="H123" i="6"/>
  <c r="H124" i="6"/>
  <c r="H126" i="6"/>
  <c r="G68" i="6" l="1"/>
  <c r="H20" i="6"/>
  <c r="H21" i="6"/>
  <c r="H22" i="6"/>
  <c r="H23" i="6"/>
  <c r="H26" i="6"/>
  <c r="H27" i="6"/>
  <c r="H28" i="6"/>
  <c r="H29" i="6"/>
  <c r="H31" i="6"/>
  <c r="H32" i="6"/>
  <c r="H33" i="6"/>
  <c r="H34" i="6"/>
  <c r="H37" i="6"/>
  <c r="H43" i="6"/>
  <c r="H44" i="6"/>
  <c r="H45" i="6"/>
  <c r="H47" i="6"/>
  <c r="H49" i="6"/>
  <c r="H50" i="6"/>
  <c r="H51" i="6"/>
  <c r="H52" i="6"/>
  <c r="H55" i="6"/>
  <c r="H56" i="6"/>
  <c r="H57" i="6"/>
  <c r="H58" i="6"/>
  <c r="H60" i="6"/>
  <c r="H61" i="6"/>
  <c r="H62" i="6"/>
  <c r="G59" i="6"/>
  <c r="G54" i="6"/>
  <c r="G48" i="6"/>
  <c r="G46" i="6"/>
  <c r="G42" i="6"/>
  <c r="G36" i="6"/>
  <c r="G35" i="6" s="1"/>
  <c r="G30" i="6"/>
  <c r="G25" i="6"/>
  <c r="G24" i="6" s="1"/>
  <c r="G19" i="6"/>
  <c r="G67" i="6" l="1"/>
  <c r="G53" i="6"/>
  <c r="F71" i="6" l="1"/>
  <c r="H71" i="6" s="1"/>
  <c r="G16" i="6" l="1"/>
  <c r="F94" i="6" l="1"/>
  <c r="H94" i="6" s="1"/>
  <c r="F85" i="6"/>
  <c r="H85" i="6" s="1"/>
  <c r="F73" i="6"/>
  <c r="F69" i="6" l="1"/>
  <c r="H69" i="6" s="1"/>
  <c r="H73" i="6"/>
  <c r="F76" i="6"/>
  <c r="H76" i="6" l="1"/>
  <c r="F109" i="6"/>
  <c r="H109" i="6" s="1"/>
  <c r="F83" i="6" l="1"/>
  <c r="H83" i="6" s="1"/>
  <c r="F106" i="6" l="1"/>
  <c r="F105" i="6" s="1"/>
  <c r="F103" i="6"/>
  <c r="H103" i="6" s="1"/>
  <c r="H101" i="6"/>
  <c r="H99" i="6"/>
  <c r="F91" i="6"/>
  <c r="F90" i="6" s="1"/>
  <c r="F84" i="6"/>
  <c r="H84" i="6" s="1"/>
  <c r="F82" i="6"/>
  <c r="H82" i="6" s="1"/>
  <c r="F79" i="6"/>
  <c r="H79" i="6" s="1"/>
  <c r="F78" i="6"/>
  <c r="H78" i="6" s="1"/>
  <c r="F77" i="6"/>
  <c r="F59" i="6"/>
  <c r="H59" i="6" s="1"/>
  <c r="F54" i="6"/>
  <c r="F48" i="6"/>
  <c r="H48" i="6" s="1"/>
  <c r="F46" i="6"/>
  <c r="H46" i="6" s="1"/>
  <c r="F42" i="6"/>
  <c r="H42" i="6" s="1"/>
  <c r="F39" i="6"/>
  <c r="F36" i="6"/>
  <c r="F30" i="6"/>
  <c r="H30" i="6" s="1"/>
  <c r="F25" i="6"/>
  <c r="H25" i="6" s="1"/>
  <c r="F19" i="6"/>
  <c r="H19" i="6" s="1"/>
  <c r="F75" i="6" l="1"/>
  <c r="H75" i="6" s="1"/>
  <c r="H91" i="6"/>
  <c r="H77" i="6"/>
  <c r="F24" i="6"/>
  <c r="H24" i="6" s="1"/>
  <c r="H105" i="6"/>
  <c r="H106" i="6"/>
  <c r="F35" i="6"/>
  <c r="H35" i="6" s="1"/>
  <c r="H18" i="6" s="1"/>
  <c r="H36" i="6"/>
  <c r="F53" i="6"/>
  <c r="H53" i="6" s="1"/>
  <c r="H41" i="6" s="1"/>
  <c r="H54" i="6"/>
  <c r="H17" i="6" l="1"/>
  <c r="F68" i="6"/>
  <c r="E84" i="6"/>
  <c r="E79" i="6"/>
  <c r="E82" i="6"/>
  <c r="E85" i="6"/>
  <c r="E78" i="6"/>
  <c r="E77" i="6"/>
  <c r="E75" i="6" s="1"/>
  <c r="E103" i="6"/>
  <c r="E106" i="6"/>
  <c r="E105" i="6" s="1"/>
  <c r="E91" i="6"/>
  <c r="E90" i="6" s="1"/>
  <c r="E59" i="6"/>
  <c r="E54" i="6"/>
  <c r="E48" i="6"/>
  <c r="E46" i="6"/>
  <c r="E42" i="6"/>
  <c r="E39" i="6"/>
  <c r="E36" i="6"/>
  <c r="E30" i="6"/>
  <c r="E25" i="6"/>
  <c r="E24" i="6" s="1"/>
  <c r="E19" i="6"/>
  <c r="H68" i="6" l="1"/>
  <c r="H67" i="6" s="1"/>
  <c r="E53" i="6"/>
  <c r="E35" i="6"/>
  <c r="D106" i="6"/>
  <c r="D105" i="6" s="1"/>
  <c r="D59" i="6"/>
  <c r="F16" i="6" l="1"/>
  <c r="H16" i="6" s="1"/>
  <c r="E68" i="6"/>
  <c r="D54" i="6"/>
  <c r="D48" i="6"/>
  <c r="D46" i="6"/>
  <c r="D42" i="6"/>
  <c r="D39" i="6"/>
  <c r="D36" i="6"/>
  <c r="D30" i="6"/>
  <c r="D25" i="6"/>
  <c r="D19" i="6"/>
  <c r="D91" i="6"/>
  <c r="D90" i="6" s="1"/>
  <c r="D35" i="6" l="1"/>
  <c r="D24" i="6"/>
  <c r="D53" i="6"/>
  <c r="E16" i="6" l="1"/>
  <c r="D68" i="6"/>
  <c r="D18" i="6"/>
  <c r="D17" i="6" l="1"/>
  <c r="D16" i="6" l="1"/>
</calcChain>
</file>

<file path=xl/sharedStrings.xml><?xml version="1.0" encoding="utf-8"?>
<sst xmlns="http://schemas.openxmlformats.org/spreadsheetml/2006/main" count="252" uniqueCount="210">
  <si>
    <t>Плата за негативное воздействие на окружающую среду</t>
  </si>
  <si>
    <t>Налог на добычу полезных ископаемых</t>
  </si>
  <si>
    <t>Единый сельскохозяйственный налог</t>
  </si>
  <si>
    <t>НАЛОГИ НА СОВОКУПНЫЙ ДОХОД</t>
  </si>
  <si>
    <t>Единый налог на вмененный доход для отдельных видов деятельности</t>
  </si>
  <si>
    <t>НАЛОГИ, СБОРЫ И РЕГУЛЯРНЫЕ ПЛАТЕЖИ ЗА ПОЛЬЗОВАНИЕ ПРИРОДНЫМИ РЕСУРСАМИ</t>
  </si>
  <si>
    <t>ПЛАТЕЖИ ПРИ ПОЛЬЗОВАНИИ ПРИРОДНЫМИ РЕСУРСАМИ</t>
  </si>
  <si>
    <t>ДОХОДЫ ОТ ПРОДАЖИ МАТЕРИАЛЬНЫХ И НЕМАТЕРИАЛЬНЫХ АКТИВОВ</t>
  </si>
  <si>
    <t>Налог на добычу общераспространенных полезных ископаемых</t>
  </si>
  <si>
    <t>Прочие доходы от оказания платных услуг (работ) получателями средств бюджетов муниципальных районов</t>
  </si>
  <si>
    <t>Государственная пошлина по делам, рассматриваемым в судах общей юрисдикции, мировыми судьями</t>
  </si>
  <si>
    <t>Приложение № 1</t>
  </si>
  <si>
    <t>муниципального района «Хилокский район»</t>
  </si>
  <si>
    <t>(тыс. рублей)</t>
  </si>
  <si>
    <t xml:space="preserve">Код классификации доходов бюджетов </t>
  </si>
  <si>
    <t>Наименование кода классификации доходов бюджетов</t>
  </si>
  <si>
    <t>Сумма</t>
  </si>
  <si>
    <t>Главный администратор доходов бюджета</t>
  </si>
  <si>
    <t>Вид и подвид доходов бюджета</t>
  </si>
  <si>
    <t xml:space="preserve">Объем поступлений доходов в бюджет муниципального района   </t>
  </si>
  <si>
    <t xml:space="preserve"> «Хилокский район» по кодам классификации доходов бюджетов на 2025 год</t>
  </si>
  <si>
    <t>10102010010000110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</si>
  <si>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</si>
  <si>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</si>
  <si>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20215001050000150</t>
  </si>
  <si>
    <t>Дотации на выравнивание бюджетной обеспеченности</t>
  </si>
  <si>
    <t>20219999050000150</t>
  </si>
  <si>
    <t>Дотации бюджетам муниципальных районов, муниципальных и городских округов на финансовое обеспечение реализации мероприятий по проведению капитального ремонта жилых помещений отдельных категорий граждан</t>
  </si>
  <si>
    <t>20229999050000150</t>
  </si>
  <si>
    <t>Субсидии бюджетам муниципальных районов, муниципальных 
и городских округов на финансирование расходов, связанных с предоставлением педагогическим работникам муниципальных образовательных организаций права на увеличение тарифной ставки (должностного оклада) на 25 процентов в поселках городского типа (рабочих поселках) (кроме педагогических работников муниципальных дошкольных образовательных организаций и муниципальных общеобразовательных организаций)</t>
  </si>
  <si>
    <t>Субсидии бюджетам муниципальных районов, муниципальных 
и городских округов на финансовое обеспечение мероприятий государственной программы Забайкальского края "Воспроизводство и использование природных ресурсов"</t>
  </si>
  <si>
    <t>20230024050000150</t>
  </si>
  <si>
    <t>Субвенции бюджетам муниципальных районов, муниципальных и городских округов на осуществление государственного полномочия по организации мероприятий при осуществлении деятельности по обращению с животными без владельцев</t>
  </si>
  <si>
    <t>Субвенции бюджетам муниципальных районов, муниципальных и городских округов на обеспечение отдыха, организацию и обеспечение оздоровления детей в каникулярное время в муниципальных организациях отдыха детей и их оздоровления</t>
  </si>
  <si>
    <t>Субвенции бюджетам муниципальных районов, муниципальных и городских округов на осуществление государственного полномочия по организации и осуществлению деятельности по опеке и попечительству над несовершеннолетними (на администрирование государственного полномочия)</t>
  </si>
  <si>
    <t>20230027050000150</t>
  </si>
  <si>
    <t>Субвенции бюджетам муниципальных районов, муниципальных и городских округов на осуществление государственного полномочия по организации и осуществлению деятельности по опеке и попечительству над несовершеннолетними (на осуществление выплат)</t>
  </si>
  <si>
    <t>Субвенции бюджетам муниципальных районов, муниципальных и городских округов, отдельных поселений на реализацию государственного полномочия по созданию административных комиссий, рассматривающих дела об административных правонарушениях, предусмотренных законами Забайкальского края</t>
  </si>
  <si>
    <t>Субвенции бюджетам муниципальных районов на предоставление дотаций бюджетам городских и сельских поселений на выравнивание бюджетной обеспеченности</t>
  </si>
  <si>
    <t xml:space="preserve">Субвенции бюджетам муниципальных районов, муниципальных и городских округов для осуществления отдельных государственных полномочий в сфере труда </t>
  </si>
  <si>
    <t>20235120050000150</t>
  </si>
  <si>
    <t xml:space="preserve">Субвенции бюджетам муниципальных районов, муниципальных и городских округов на осуществление государственных полномочий по составлению (изменению) списков кандидатов в присяжные заседатели федеральных судов общей юрисдикции в Российской Федерации </t>
  </si>
  <si>
    <t>Единая субвенция местным бюджетам</t>
  </si>
  <si>
    <t>Субвенции бюджетам муниципальных районов, муниципальных и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</si>
  <si>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20249999050000150</t>
  </si>
  <si>
    <t>Иные межбюджетные трансферты бюджетам муниципальных образований Забайкальского края на реализацию Плана мероприятий, указанных в пункте 1 статьи 16.6, пункте 1 статьи 75.1 и пункте 1 статьи 78.2 Федерального закона от 10 января 2002 года № 7-ФЗ "Об охране окружающей среды", Забайкальского края</t>
  </si>
  <si>
    <t>Иные межбюджетные трансферты</t>
  </si>
  <si>
    <t>БЕЗВОЗМЕЗДНЫЕ ПОСТУПЛЕНИЯ</t>
  </si>
  <si>
    <t>20000000000000000</t>
  </si>
  <si>
    <t>БЕЗВОЗМЕЗДНЫЕ ПОСТУПЛЕНИЯ ОТ ДРУГИХ БЮДЖЕТОВ БЮДЖЕТНОЙ СИСТЕМЫ РОССИЙСКОЙ ФЕДЕРАЦИИ</t>
  </si>
  <si>
    <t>20200000000000000</t>
  </si>
  <si>
    <t>Дотации бюджетам бюджетной системы Российской Федерации</t>
  </si>
  <si>
    <t>20210000000000150</t>
  </si>
  <si>
    <t>Субсидии бюджетам бюджетной системы Российской Федерации (межбюджетные субсидии)</t>
  </si>
  <si>
    <t>20220000000000150</t>
  </si>
  <si>
    <t>20230000000000150</t>
  </si>
  <si>
    <t>Субвенции бюджетам бюджетной системы Российской Федерации</t>
  </si>
  <si>
    <t>10102020010000110</t>
  </si>
  <si>
    <t>20240000000000150</t>
  </si>
  <si>
    <t>Иные межбюджетные трансферты бюджетам муниципальных районов, муниципальных и городских округов на обеспечение льготным питанием в учебное время обучающихся в 5 - 11 классах в муниципальных общеобразовательных организациях Забайкальского края детей военнослужащих и сотрудников федеральных органов исполнительной власти, федеральных государственных органов, в которых федеральным законом предусмотрена военная служба, сотрудников органов внутренних дел РФ, граждан РФ, добровольно поступивших в добровольческие формирования, созданные в соответствии с федеральным законом, принимающих (принимавших) участие в специальной военной операции на территориях ДНР, ЛНР, Запорожской области, Херсонской области и Украины, сотрудников уголовно-исполнительной системы РФ, выполняющих (выполнявших) возложенные на них задачи на указанных территориях в период проведения специальной военной операции, граждан РФ, призванных на военную службу по мобилизации, лиц, заключивших контракт (имевших иные правоотношения) с организациями, содействующими выполнению задач, возложенных на Вооруженные Силы РФ, в ходе специальной военной операции на территориях Украины, ДНР и ЛНР с 24 февраля 2022 года, а также на территориях Запорожской области и Херсонской области с 30 сентября 2022 года, имеющих статус ветерана боевых действий, в период проведения специальной военной операции на указанных территориях, а также детей военнослужащих, погибших (умерших) при исполнении обязанностей военной службы (службы) в результате участия в специальной военной операции, на 2025 год</t>
  </si>
  <si>
    <t>ДОХОДЫ ВСЕГО</t>
  </si>
  <si>
    <t>НАЛОГИ НА ДОХОДЫ ФИЗИЧЕСКИХ ЛИЦ</t>
  </si>
  <si>
    <t>10102030010000110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</si>
  <si>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</si>
  <si>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10102040010000110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</si>
  <si>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</si>
  <si>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10300000000000000</t>
  </si>
  <si>
    <t>НАЛОГИ НА ТОВАРЫ (РАБОТЫ, УСЛУГИ), РЕАЛИЗУЕМЫЕ НА ТЕРРИТОРИИ РОССИЙСКОЙ ФЕДЕРАЦИИ</t>
  </si>
  <si>
    <t>10302000010000110</t>
  </si>
  <si>
    <t>Акцизы по подакцизным товарам (продукции), производимым на территории Российской Федерации</t>
  </si>
  <si>
    <t>10302230010000110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</si>
  <si>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</si>
  <si>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10302240010000110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</si>
  <si>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</si>
  <si>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10302250010000110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</si>
  <si>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</si>
  <si>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10302260010000110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</si>
  <si>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</si>
  <si>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10500000000000000</t>
  </si>
  <si>
    <t>10501000000000110</t>
  </si>
  <si>
    <t>Налог, взимаемый в связи с применением упрощенной системы налогообложения</t>
  </si>
  <si>
    <t>10502000020000110</t>
  </si>
  <si>
    <t>10503000010000110</t>
  </si>
  <si>
    <t>10504000020000110</t>
  </si>
  <si>
    <t>Налог, взимаемый в связи с применением патентной системы налогообложения</t>
  </si>
  <si>
    <t>10700000000000000</t>
  </si>
  <si>
    <t>10701000010000110</t>
  </si>
  <si>
    <t>10701020010000110</t>
  </si>
  <si>
    <t>10701060010000110</t>
  </si>
  <si>
    <t>Налог на добычу полезных ископаемых в виде угля (за исключением угля коксующегося)</t>
  </si>
  <si>
    <t>10800000000000000</t>
  </si>
  <si>
    <t>ГОСУДАРСТВЕННАЯ ПОШЛИНА</t>
  </si>
  <si>
    <t>10803000010000110</t>
  </si>
  <si>
    <t>11000000000000000</t>
  </si>
  <si>
    <t>НЕНАЛОГОВЫЕ ДОХОДЫ</t>
  </si>
  <si>
    <t>11100000000000000</t>
  </si>
  <si>
    <t>ДОХОДЫ ОТ ИСПОЛЬЗОВАНИЯ ИМУЩЕСТВА, НАХОДЯЩЕГОСЯ В ГОСУДАРСТВЕННОЙ И МУНИЦИПАЛЬНОЙ СОБСТВЕННОСТИ</t>
  </si>
  <si>
    <t>11103000000000120</t>
  </si>
  <si>
    <t>Проценты, полученные от предоставления бюджетных кредитов внутри страны</t>
  </si>
  <si>
    <t>11105000000000120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</si>
  <si>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</si>
  <si>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11109000000000120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</si>
  <si>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</si>
  <si>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11200000000000000</t>
  </si>
  <si>
    <t>048</t>
  </si>
  <si>
    <t>11201000010000120</t>
  </si>
  <si>
    <t>11300000000000000</t>
  </si>
  <si>
    <t>ДОХОДЫ ОТ ОКАЗАНИЯ ПЛАТНЫХ УСЛУГ И КОМПЕНСАЦИИ ЗАТРАТ ГОСУДАРСТВА</t>
  </si>
  <si>
    <t>11301075050000130</t>
  </si>
  <si>
    <t>Доходы от оказания информационных услуг</t>
  </si>
  <si>
    <t>11301995050000130</t>
  </si>
  <si>
    <t>11400000000000000</t>
  </si>
  <si>
    <t>11406313130000430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</si>
  <si>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t>
  </si>
  <si>
    <t>11600000000000000</t>
  </si>
  <si>
    <t>ШТРАФЫ, САНКЦИИ, ВОЗМЕЩЕНИЕ УЩЕРБА</t>
  </si>
  <si>
    <t>032</t>
  </si>
  <si>
    <t>11601000010000140</t>
  </si>
  <si>
    <t>Административные штрафы, установленные Кодексом Российской Федерации об административных правонарушениях</t>
  </si>
  <si>
    <t>11601060010000140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</si>
  <si>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</si>
  <si>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11601070010000140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</si>
  <si>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</si>
  <si>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11601080010000140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</si>
  <si>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</si>
  <si>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11601200010000140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</si>
  <si>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</si>
  <si>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11610000000000140</t>
  </si>
  <si>
    <t>Платежи в целях возмещения причиненного ущерба (убытков)</t>
  </si>
  <si>
    <t>11610120000000140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</si>
  <si>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</si>
  <si>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11610030050000140</t>
  </si>
  <si>
    <t>Платежи по искам о возмещении ущерба, а также платежи, уплачиваемые при добровольном возмещении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</si>
  <si>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046</t>
  </si>
  <si>
    <t>11611000010000140</t>
  </si>
  <si>
    <t>Платежи, уплачиваемые в целях возмещения вреда</t>
  </si>
  <si>
    <t>11611050010000140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</si>
  <si>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</si>
  <si>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10102000010000110</t>
  </si>
  <si>
    <t>902</t>
  </si>
  <si>
    <t>Иные межбюджетные трансферты бюджетам муниципальных районов на присмотр и уход за осваивающими образовательные программы дошкольного образования в муниципальных организациях Забайкальского края, осуществляющих образовательную деятельность по образовательным программам дошкольного образования, детьми военнослужащих и сотрудников федеральных органов исполнительной власти, федеральных государственных органов, в которых федеральным законом предусмотрена военная служба, сотрудников органов внутренних дел РФ, граждан РФ, добровольно поступивших в добровольческие формирования, созданные в соответствии с федеральным законом, принимающих (принимавших) участие в специальной военной операции на территориях ДНР, ЛНР, Запорожской области, Херсонской области и Украины, сотрудников уголовно-исполнительной системы РФ, выполняющих (выполнявших) возложенные на них задачи на указанных территориях в период проведения специальной военной операции, граждан РФ, призванных на военную службу по мобилизации, лиц, заключивших контракт (имевших иные правоотношения) с организациями, содействующими выполнению задач, возложенных на ВС РФ, в ходе специальной военной операции на территориях Украины, ДНР и ЛНР с 24 февраля 2022 года, а также на территориях Запорожской области и Херсонской области с 30 сентября 2022 года, имеющих статус ветерана боевых действий в результате участия в специальной военной операции, в период проведения специальной военной операции на указанных территориях, а также детьми военнослужащих, погибших (умерших) при исполнении обязанностей военной службы (службы) в результате участия в специальной военной операции, на 2025 год</t>
  </si>
  <si>
    <t>Иные межбюджетные трансферты бюджетам муниципальных районов на финансовое обеспечение выплаты ежемесячного денежного вознаграждения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в соответствии с Законом Забайкальского края от 16 июля 2020 года № 1843-ЗЗК "О выплате ежемесячного денежного вознаграждения за классное руководство педагогическим работникам государственных и муниципальных образовательных организаций Забайкальского края,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</si>
  <si>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 xml:space="preserve">Субвенции бюджетам муниципальных районов, муниципальных и городских округов на предоставление компенсации затрат родителей (законных представителей) детей-инвалидов на обучение по основным общеобразовательным программам на дому </t>
  </si>
  <si>
    <t>Субвенции бюджетам муниципальных районов, муниципальных и городских округов на предоставление компенсации части платы, взимаемой с родителей (законных представителей) за присмотр и уход за детьми, осваивающими образовательные программы дошкольного образования в образовательных организациях</t>
  </si>
  <si>
    <t>НАЛОГОВЫЕ ДОХОДЫ</t>
  </si>
  <si>
    <t>НАЛОГОВЫЕ И НЕНАЛОГОВЫЕ ДОХОДЫ</t>
  </si>
  <si>
    <t>20240014050000150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</si>
  <si>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</si>
  <si>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на 2025 год и плановый период 2026 и 2027 годов"</t>
  </si>
  <si>
    <t>к решению Совета</t>
  </si>
  <si>
    <t>20245303050000150</t>
  </si>
  <si>
    <t>Иные 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</si>
  <si>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Иные межбюджетные трансферты бюджетам муниципальных районов на обеспечение бесплатным питанием детей из многодетных семей в муниципальных общеобразовательных организациях Забайкальского края</t>
  </si>
  <si>
    <t>Субвенции бюджетам муниципальных районов, муниципальных и городских округов на обеспечение льготным питанием отдельных категорий обучающихся в муниципальных общеобразовательных организациях Забайкальского края</t>
  </si>
  <si>
    <t>20225304050000150</t>
  </si>
  <si>
    <t>Субсидии бюджетам муниципальных районов, муниципальных 
и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</si>
  <si>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20245050050000150</t>
  </si>
  <si>
    <t>Иные межбюджетные трансферты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</si>
  <si>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20225179050000150</t>
  </si>
  <si>
    <t>Субсидии бюджетам муниципальных районов, муниципальных 
и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</si>
  <si>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20225576050000150</t>
  </si>
  <si>
    <t>Субсидии бюджетам муниципальных районов, муниципальных 
и городских округов на обеспечение комплексного развития сельских территорий (реализация проектов по благоустройству общественных пространств на сельских территориях)</t>
  </si>
  <si>
    <t>Субсидии бюджетам муниципальных районов, муниципальных 
и городских округов на строительство, реконструкция, капитальный ремонт и ремонт автомобильных дорог общего пользования местного значения и искусственных сооружений на них (включая разработку проектной документации и проведение необходимых экспертиз)</t>
  </si>
  <si>
    <t>Иные межбюджетные трансферты бюджетам муниципальных районов на восстановление автомобильных дорог общего пользования местного значения при ликвидации последствий чрезвычайных ситуаций</t>
  </si>
  <si>
    <t>20225497050000150</t>
  </si>
  <si>
    <t>Субсидии бюджетам муниципальных районов, муниципальных 
и городских округов на реализацию мероприятий по обеспечению жильем молодых семей</t>
  </si>
  <si>
    <t>20225424050000150</t>
  </si>
  <si>
    <t>Субсидии бюджетам муниципальных районов, муниципальных 
и городских округов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</si>
  <si>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20225555050000150</t>
  </si>
  <si>
    <t>Субсидии бюджетам муниципальных районов, муниципальных 
и городских округов на реализацию программ формирования современной городской среды</t>
  </si>
  <si>
    <t>"О внесении изменений в бюджет муниципального района "Хилокский район"</t>
  </si>
  <si>
    <t>Отклонение</t>
  </si>
  <si>
    <t>20225467050000150</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</si>
  <si>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</si>
  <si>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20225519050000150</t>
  </si>
  <si>
    <t>Субсидии бюджетам муниципальных районов на поддержку отрасли культуры</t>
  </si>
  <si>
    <t>20225454050000150</t>
  </si>
  <si>
    <t>Субсидии бюджетам муниципальных районов на создание модельных муниципальных библиотек</t>
  </si>
  <si>
    <t>20215002050000150</t>
  </si>
  <si>
    <t>Дотации бюджетам муниципальных районов на поддержку мер по обеспечению сбалансированности бюджетов</t>
  </si>
  <si>
    <t>Иные межбюджетные трансферты бюджетам муниципальных районов на осуществление мероприятий по приведению в нормативное состояние объектов размещения отходов</t>
  </si>
  <si>
    <t>Иные межбюджетные трансферты бюджетам муниципальных районов на строительство, реконструкцию, капитальный ремонт и ремонт автомобильных дорог общего пользования местного значения и искусственных сооружений на них (включая разработку проектной документации и проведение необходимых экспертиз)</t>
  </si>
  <si>
    <t xml:space="preserve">Иные межбюджетные трансферты бюджетам муниципальных районов на реализацию отдельных мероприятий, проводимых в 2025 году, посвященных 80-летию Победы в Великой Отечественной войне </t>
  </si>
  <si>
    <t>Прочие межбюджетные трансферты, передаваемые бюджетам муниципальных районов</t>
  </si>
  <si>
    <t>Иные межбюджетные трансферты из резервного фонда исполнительных органов государственной власти субъекта Российской Федерации</t>
  </si>
  <si>
    <t>Иные межбюджетные трансферты бюджетам муниципальных районов на осуществление мероприятий по текущему содержанию объектов размещения отходов</t>
  </si>
  <si>
    <t xml:space="preserve">       </t>
  </si>
  <si>
    <t xml:space="preserve">Уточненный план (Решение Совета от 27.02.2025 г. № 35.176) </t>
  </si>
  <si>
    <t>ВОЗВРАТ ОСТАТКОВ СУБСИДИЙ, СУБВЕНЦИЙ И ИНЫХ МЕЖБЮДЖЕТНЫХ ТРАНСФЕРТОВ, ИМЕЮЩИХ ЦЕЛЕВОЕ НАЗНАЧЕНИЕ, ПРОШЛЫХ ЛЕТ</t>
  </si>
  <si>
    <t>21960010050000150</t>
  </si>
  <si>
    <t>20225154050000150</t>
  </si>
  <si>
    <t>Субсидии бюджетам муниципальных районов на реализацию мероприятий по модернизации коммунальной инфраструктуры</t>
  </si>
  <si>
    <t>Иные межбюджетные трансферты бюджетам муниципальных районов на организацию работ, необходимых для ввода в эксплуатацию объектов капитального строительства</t>
  </si>
  <si>
    <t xml:space="preserve">Уточненный план (Решение Совета от 26.06.2025 г. № 35.186) </t>
  </si>
  <si>
    <t>Дотации на обеспечение расходных обязательств бюджетов муниципальных районов (муниципальных округов, городских округов) Забайкальского края</t>
  </si>
  <si>
    <t>20216549000000150</t>
  </si>
  <si>
    <t>Дотации (гранты) бюджетам муниципальных районов за достижение показателей деятельности органов местного самоуправления</t>
  </si>
  <si>
    <t>Проведение работ по описанию местоположения границ населенных пунктов, территориальных зон и направление сведений для внесения в ЕГРН, а также на картографические работы</t>
  </si>
  <si>
    <t>Иные межбюджетные трансферты на материально-техническое обеспечение муниципальных групп по тушению лесных и ландшафных пожаров</t>
  </si>
  <si>
    <t>Предупреждение и ликвидация последствий чрезвычайных ситуаций</t>
  </si>
  <si>
    <t>Прочие неналоговые доходы</t>
  </si>
  <si>
    <t>11700000000000140</t>
  </si>
  <si>
    <t>11705000000000140</t>
  </si>
  <si>
    <t>Прочие неналоговые доходы бюджетов муниципальных районов</t>
  </si>
  <si>
    <t>11705050050000140</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</si>
  <si>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</si>
  <si>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21845505050000150</t>
  </si>
  <si>
    <t>Иные межбюджетные трансферты на реализацию мероприятий по созданию и (или) реконструкции контейнерных площадок</t>
  </si>
  <si>
    <t>Уточненный план на 2025 год</t>
  </si>
  <si>
    <r>
      <t xml:space="preserve">от   </t>
    </r>
    <r>
      <rPr>
        <u/>
        <sz val="16"/>
        <color theme="1"/>
        <rFont val="Times New Roman"/>
        <family val="1"/>
        <charset val="204"/>
      </rPr>
      <t>____________</t>
    </r>
    <r>
      <rPr>
        <sz val="16"/>
        <color theme="1"/>
        <rFont val="Times New Roman"/>
        <family val="1"/>
        <charset val="204"/>
      </rPr>
      <t xml:space="preserve"> 20</t>
    </r>
    <r>
      <rPr>
        <u/>
        <sz val="16"/>
        <color theme="1"/>
        <rFont val="Times New Roman"/>
        <family val="1"/>
        <charset val="204"/>
      </rPr>
      <t>25</t>
    </r>
    <r>
      <rPr>
        <sz val="16"/>
        <color theme="1"/>
        <rFont val="Times New Roman"/>
        <family val="1"/>
        <charset val="204"/>
      </rPr>
      <t xml:space="preserve">   года № _______________</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</si>
</sst>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3" x14ac:knownFonts="1">
    <font>
      <sz val="11"/>
      <color theme="1"/>
      <name val="Calibri"/>
      <family val="2"/>
      <charset val="204"/>
      <scheme val="minor"/>
    </font>
    <font>
      <sz val="10"/>
      <name val="Arial"/>
      <family val="2"/>
      <charset val="204"/>
    </font>
    <font>
      <sz val="10"/>
      <name val="Arial Cyr"/>
      <charset val="204"/>
    </font>
    <font>
      <b/>
      <sz val="11"/>
      <color theme="1"/>
      <name val="Calibri"/>
      <family val="2"/>
      <charset val="204"/>
      <scheme val="minor"/>
    </font>
    <font>
      <sz val="14"/>
      <color theme="1"/>
      <name val="Times New Roman"/>
      <family val="1"/>
      <charset val="204"/>
    </font>
    <font>
      <sz val="12"/>
      <color rgb="FF000000"/>
      <name val="Times New Roman"/>
      <family val="1"/>
      <charset val="204"/>
    </font>
    <font>
      <sz val="12"/>
      <color theme="1"/>
      <name val="Times New Roman"/>
      <family val="1"/>
      <charset val="204"/>
    </font>
    <font>
      <sz val="14"/>
      <color rgb="FF000000"/>
      <name val="Times New Roman"/>
      <family val="1"/>
      <charset val="204"/>
    </font>
    <font>
      <b/>
      <sz val="14"/>
      <color theme="1"/>
      <name val="Times New Roman"/>
      <family val="1"/>
      <charset val="204"/>
    </font>
    <font>
      <b/>
      <sz val="14"/>
      <color rgb="FF000000"/>
      <name val="Times New Roman"/>
      <family val="1"/>
      <charset val="204"/>
    </font>
    <font>
      <sz val="14"/>
      <color theme="1"/>
      <name val="Calibri"/>
      <family val="2"/>
      <charset val="204"/>
      <scheme val="minor"/>
    </font>
    <font>
      <sz val="16"/>
      <color theme="1"/>
      <name val="Times New Roman"/>
      <family val="1"/>
      <charset val="204"/>
    </font>
    <font>
      <u/>
      <sz val="16"/>
      <color theme="1"/>
      <name val="Times New Roman"/>
      <family val="1"/>
      <charset val="204"/>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3">
    <xf numFmtId="0" fontId="0" fillId="0" borderId="0"/>
    <xf numFmtId="0" fontId="1" fillId="0" borderId="0"/>
    <xf numFmtId="0" fontId="2" fillId="0" borderId="0"/>
  </cellStyleXfs>
  <cellXfs count="47">
    <xf numFmtId="0" fontId="0" fillId="0" borderId="0" xfId="0"/>
    <xf numFmtId="49" fontId="7" fillId="0" borderId="1" xfId="0" applyNumberFormat="1" applyFont="1" applyFill="1" applyBorder="1" applyAlignment="1">
      <alignment horizontal="center" vertical="center" wrapText="1"/>
    </xf>
    <xf numFmtId="164" fontId="4" fillId="0" borderId="1" xfId="0" applyNumberFormat="1" applyFont="1" applyFill="1" applyBorder="1" applyAlignment="1">
      <alignment vertical="center" wrapText="1"/>
    </xf>
    <xf numFmtId="0" fontId="4" fillId="0" borderId="1" xfId="0" applyFont="1" applyFill="1" applyBorder="1" applyAlignment="1">
      <alignment horizontal="center" vertical="center" wrapText="1"/>
    </xf>
    <xf numFmtId="49" fontId="9" fillId="0" borderId="1" xfId="0" applyNumberFormat="1" applyFont="1" applyFill="1" applyBorder="1" applyAlignment="1">
      <alignment horizontal="center" vertical="center" wrapText="1"/>
    </xf>
    <xf numFmtId="164" fontId="10" fillId="0" borderId="1" xfId="0" applyNumberFormat="1" applyFont="1" applyFill="1" applyBorder="1" applyAlignment="1">
      <alignment vertical="center"/>
    </xf>
    <xf numFmtId="164" fontId="4" fillId="0" borderId="1" xfId="0" applyNumberFormat="1" applyFont="1" applyFill="1" applyBorder="1" applyAlignment="1">
      <alignment vertical="center"/>
    </xf>
    <xf numFmtId="49" fontId="4" fillId="0" borderId="1" xfId="0" applyNumberFormat="1" applyFont="1" applyFill="1" applyBorder="1" applyAlignment="1">
      <alignment vertical="center" wrapText="1"/>
    </xf>
    <xf numFmtId="0" fontId="0" fillId="0" borderId="0" xfId="0" applyFill="1"/>
    <xf numFmtId="0" fontId="9" fillId="0" borderId="1" xfId="0" applyFont="1" applyFill="1" applyBorder="1" applyAlignment="1">
      <alignment horizontal="left" vertical="center" wrapText="1"/>
    </xf>
    <xf numFmtId="164" fontId="8" fillId="0" borderId="1" xfId="0" applyNumberFormat="1" applyFont="1" applyFill="1" applyBorder="1" applyAlignment="1">
      <alignment horizontal="right" vertical="center" wrapText="1"/>
    </xf>
    <xf numFmtId="0" fontId="9" fillId="0" borderId="1" xfId="0" applyFont="1" applyFill="1" applyBorder="1" applyAlignment="1">
      <alignment horizontal="center" vertical="center" wrapText="1"/>
    </xf>
    <xf numFmtId="164" fontId="8" fillId="0" borderId="1" xfId="0" applyNumberFormat="1" applyFont="1" applyFill="1" applyBorder="1" applyAlignment="1">
      <alignment vertical="center" wrapText="1"/>
    </xf>
    <xf numFmtId="0" fontId="7" fillId="0" borderId="1" xfId="0" applyFont="1" applyFill="1" applyBorder="1" applyAlignment="1">
      <alignment horizontal="center" vertical="center" wrapText="1"/>
    </xf>
    <xf numFmtId="0" fontId="7" fillId="0" borderId="1" xfId="0" applyFont="1" applyFill="1" applyBorder="1" applyAlignment="1">
      <alignment horizontal="left" vertical="center" wrapText="1"/>
    </xf>
    <xf numFmtId="0" fontId="4" fillId="0" borderId="1" xfId="0" applyFont="1" applyFill="1" applyBorder="1" applyAlignment="1">
      <alignment horizontal="center" vertical="center"/>
    </xf>
    <xf numFmtId="0" fontId="4" fillId="0" borderId="1" xfId="0" applyFont="1" applyFill="1" applyBorder="1" applyAlignment="1">
      <alignment vertical="center" wrapText="1"/>
    </xf>
    <xf numFmtId="0" fontId="0" fillId="0" borderId="0" xfId="0" applyFill="1" applyAlignment="1">
      <alignment vertical="center" wrapText="1"/>
    </xf>
    <xf numFmtId="49" fontId="8" fillId="0" borderId="1" xfId="0" applyNumberFormat="1" applyFont="1" applyFill="1" applyBorder="1" applyAlignment="1">
      <alignment vertical="center" wrapText="1"/>
    </xf>
    <xf numFmtId="164" fontId="8" fillId="0" borderId="1" xfId="0" applyNumberFormat="1" applyFont="1" applyFill="1" applyBorder="1" applyAlignment="1">
      <alignment vertical="center"/>
    </xf>
    <xf numFmtId="0" fontId="8" fillId="0" borderId="1" xfId="0" applyFont="1" applyFill="1" applyBorder="1" applyAlignment="1">
      <alignment horizontal="center" vertical="center" wrapText="1"/>
    </xf>
    <xf numFmtId="49" fontId="4" fillId="0" borderId="1" xfId="0" applyNumberFormat="1" applyFont="1" applyFill="1" applyBorder="1" applyAlignment="1">
      <alignment horizontal="center" vertical="center"/>
    </xf>
    <xf numFmtId="49" fontId="4" fillId="0" borderId="1" xfId="0" applyNumberFormat="1" applyFont="1" applyFill="1" applyBorder="1" applyAlignment="1">
      <alignment horizontal="center" vertical="center" wrapText="1"/>
    </xf>
    <xf numFmtId="49" fontId="8"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xf>
    <xf numFmtId="0" fontId="0" fillId="0" borderId="0" xfId="0" applyFont="1" applyFill="1"/>
    <xf numFmtId="0" fontId="3" fillId="0" borderId="0" xfId="0" applyFont="1" applyFill="1"/>
    <xf numFmtId="0" fontId="4" fillId="0" borderId="0" xfId="0" applyFont="1" applyFill="1"/>
    <xf numFmtId="0" fontId="4" fillId="0" borderId="1" xfId="0" applyFont="1" applyFill="1" applyBorder="1" applyAlignment="1">
      <alignment wrapText="1"/>
    </xf>
    <xf numFmtId="4" fontId="4" fillId="0" borderId="1" xfId="0" applyNumberFormat="1" applyFont="1" applyFill="1" applyBorder="1" applyAlignment="1">
      <alignment vertical="center"/>
    </xf>
    <xf numFmtId="49" fontId="8" fillId="0" borderId="1" xfId="0" applyNumberFormat="1" applyFont="1" applyFill="1" applyBorder="1" applyAlignment="1">
      <alignment horizontal="center" vertical="center"/>
    </xf>
    <xf numFmtId="0" fontId="8" fillId="0" borderId="1" xfId="0" applyFont="1" applyFill="1" applyBorder="1" applyAlignment="1">
      <alignment wrapText="1"/>
    </xf>
    <xf numFmtId="4" fontId="8" fillId="0" borderId="1" xfId="0" applyNumberFormat="1" applyFont="1" applyFill="1" applyBorder="1" applyAlignment="1">
      <alignment vertical="center"/>
    </xf>
    <xf numFmtId="164" fontId="4" fillId="0" borderId="1" xfId="0" applyNumberFormat="1" applyFont="1" applyFill="1" applyBorder="1" applyAlignment="1">
      <alignment horizontal="right" vertical="center" wrapText="1"/>
    </xf>
    <xf numFmtId="0" fontId="3" fillId="0" borderId="0" xfId="0" applyFont="1" applyFill="1" applyAlignment="1">
      <alignment vertical="center" wrapText="1"/>
    </xf>
    <xf numFmtId="164" fontId="0" fillId="0" borderId="0" xfId="0" applyNumberFormat="1" applyFill="1"/>
    <xf numFmtId="4" fontId="4" fillId="0" borderId="0" xfId="0" applyNumberFormat="1" applyFont="1" applyFill="1"/>
    <xf numFmtId="0" fontId="6" fillId="0" borderId="1" xfId="0" applyFont="1" applyFill="1" applyBorder="1" applyAlignment="1">
      <alignment horizontal="center" vertical="center" wrapText="1"/>
    </xf>
    <xf numFmtId="0" fontId="4" fillId="0" borderId="0" xfId="0" applyFont="1" applyFill="1" applyAlignment="1">
      <alignment horizontal="right" vertical="center"/>
    </xf>
    <xf numFmtId="0" fontId="4" fillId="0" borderId="0" xfId="0" applyFont="1" applyFill="1" applyAlignment="1">
      <alignment horizontal="center" vertical="center"/>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4" fillId="0" borderId="2" xfId="0" applyFont="1" applyFill="1" applyBorder="1" applyAlignment="1">
      <alignment horizontal="right" vertical="center"/>
    </xf>
    <xf numFmtId="0" fontId="4" fillId="0" borderId="0" xfId="0" applyFont="1" applyFill="1" applyAlignment="1">
      <alignment horizontal="right" vertical="center"/>
    </xf>
    <xf numFmtId="0" fontId="11" fillId="0" borderId="0" xfId="0" applyFont="1" applyFill="1" applyAlignment="1">
      <alignment horizontal="right" vertical="center"/>
    </xf>
    <xf numFmtId="0" fontId="4" fillId="0" borderId="0" xfId="0" applyFont="1" applyFill="1" applyAlignment="1">
      <alignment horizontal="center" vertical="center"/>
    </xf>
    <xf numFmtId="0" fontId="5" fillId="0" borderId="1" xfId="0" applyFont="1" applyFill="1" applyBorder="1" applyAlignment="1">
      <alignment horizontal="center" vertical="center" wrapText="1"/>
    </xf>
  </cellXfs>
  <cellStyles count="3">
    <cellStyle name="Обычный" xfId="0" builtinId="0"/>
    <cellStyle name="Обычный 2" xfId="1"/>
    <cellStyle name="Обычный 3"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37"/>
  <sheetViews>
    <sheetView tabSelected="1" zoomScale="75" zoomScaleNormal="75" workbookViewId="0">
      <selection activeCell="Q14" sqref="Q14"/>
    </sheetView>
  </sheetViews>
  <sheetFormatPr defaultColWidth="8.88671875" defaultRowHeight="14.4" x14ac:dyDescent="0.3"/>
  <cols>
    <col min="1" max="1" width="16.44140625" style="8" customWidth="1"/>
    <col min="2" max="2" width="26.88671875" style="8" customWidth="1"/>
    <col min="3" max="3" width="85.109375" style="8" customWidth="1"/>
    <col min="4" max="4" width="17.109375" style="8" customWidth="1"/>
    <col min="5" max="7" width="17.33203125" style="8" customWidth="1"/>
    <col min="8" max="8" width="15.6640625" style="8" customWidth="1"/>
    <col min="9" max="9" width="20.88671875" style="8" customWidth="1"/>
    <col min="10" max="16384" width="8.88671875" style="8"/>
  </cols>
  <sheetData>
    <row r="1" spans="1:8" ht="18" x14ac:dyDescent="0.3">
      <c r="A1" s="43" t="s">
        <v>11</v>
      </c>
      <c r="B1" s="43"/>
      <c r="C1" s="43"/>
      <c r="D1" s="43"/>
      <c r="E1" s="43"/>
      <c r="F1" s="43"/>
      <c r="G1" s="43"/>
      <c r="H1" s="43"/>
    </row>
    <row r="2" spans="1:8" ht="18" x14ac:dyDescent="0.3">
      <c r="A2" s="43" t="s">
        <v>149</v>
      </c>
      <c r="B2" s="43"/>
      <c r="C2" s="43"/>
      <c r="D2" s="43"/>
      <c r="E2" s="43"/>
      <c r="F2" s="43"/>
      <c r="G2" s="43"/>
      <c r="H2" s="43"/>
    </row>
    <row r="3" spans="1:8" ht="18" x14ac:dyDescent="0.3">
      <c r="A3" s="43" t="s">
        <v>12</v>
      </c>
      <c r="B3" s="43"/>
      <c r="C3" s="43"/>
      <c r="D3" s="43"/>
      <c r="E3" s="43"/>
      <c r="F3" s="43"/>
      <c r="G3" s="43"/>
      <c r="H3" s="43"/>
    </row>
    <row r="4" spans="1:8" ht="18" x14ac:dyDescent="0.3">
      <c r="A4" s="43" t="s">
        <v>170</v>
      </c>
      <c r="B4" s="43"/>
      <c r="C4" s="43"/>
      <c r="D4" s="43"/>
      <c r="E4" s="43"/>
      <c r="F4" s="43"/>
      <c r="G4" s="43"/>
      <c r="H4" s="43"/>
    </row>
    <row r="5" spans="1:8" ht="18" x14ac:dyDescent="0.3">
      <c r="A5" s="43" t="s">
        <v>148</v>
      </c>
      <c r="B5" s="43"/>
      <c r="C5" s="43"/>
      <c r="D5" s="43"/>
      <c r="E5" s="43"/>
      <c r="F5" s="43"/>
      <c r="G5" s="43"/>
      <c r="H5" s="43"/>
    </row>
    <row r="6" spans="1:8" ht="21" x14ac:dyDescent="0.3">
      <c r="A6" s="44" t="s">
        <v>209</v>
      </c>
      <c r="B6" s="44"/>
      <c r="C6" s="44"/>
      <c r="D6" s="44"/>
      <c r="E6" s="44"/>
      <c r="F6" s="44"/>
      <c r="G6" s="44"/>
      <c r="H6" s="44"/>
    </row>
    <row r="7" spans="1:8" ht="18.75" x14ac:dyDescent="0.25">
      <c r="A7" s="39"/>
    </row>
    <row r="8" spans="1:8" ht="18.75" x14ac:dyDescent="0.25">
      <c r="A8" s="39"/>
      <c r="C8" s="8" t="s">
        <v>186</v>
      </c>
    </row>
    <row r="9" spans="1:8" ht="18" x14ac:dyDescent="0.3">
      <c r="A9" s="45" t="s">
        <v>19</v>
      </c>
      <c r="B9" s="45"/>
      <c r="C9" s="45"/>
      <c r="D9" s="45"/>
      <c r="E9" s="45"/>
      <c r="F9" s="45"/>
      <c r="G9" s="45"/>
      <c r="H9" s="45"/>
    </row>
    <row r="10" spans="1:8" ht="18" x14ac:dyDescent="0.3">
      <c r="A10" s="45" t="s">
        <v>20</v>
      </c>
      <c r="B10" s="45"/>
      <c r="C10" s="45"/>
      <c r="D10" s="45"/>
      <c r="E10" s="45"/>
      <c r="F10" s="45"/>
      <c r="G10" s="45"/>
      <c r="H10" s="45"/>
    </row>
    <row r="11" spans="1:8" ht="18.75" x14ac:dyDescent="0.25">
      <c r="A11" s="38"/>
    </row>
    <row r="12" spans="1:8" ht="18" x14ac:dyDescent="0.3">
      <c r="A12" s="42" t="s">
        <v>13</v>
      </c>
      <c r="B12" s="42"/>
      <c r="C12" s="42"/>
      <c r="D12" s="42"/>
      <c r="E12" s="42"/>
      <c r="F12" s="42"/>
      <c r="G12" s="42"/>
      <c r="H12" s="42"/>
    </row>
    <row r="13" spans="1:8" ht="62.4" customHeight="1" x14ac:dyDescent="0.3">
      <c r="A13" s="46" t="s">
        <v>14</v>
      </c>
      <c r="B13" s="46"/>
      <c r="C13" s="46" t="s">
        <v>15</v>
      </c>
      <c r="D13" s="41" t="s">
        <v>16</v>
      </c>
      <c r="E13" s="41" t="s">
        <v>187</v>
      </c>
      <c r="F13" s="41" t="s">
        <v>193</v>
      </c>
      <c r="G13" s="41" t="s">
        <v>208</v>
      </c>
      <c r="H13" s="41" t="s">
        <v>171</v>
      </c>
    </row>
    <row r="14" spans="1:8" ht="62.4" x14ac:dyDescent="0.3">
      <c r="A14" s="40" t="s">
        <v>17</v>
      </c>
      <c r="B14" s="40" t="s">
        <v>18</v>
      </c>
      <c r="C14" s="46"/>
      <c r="D14" s="41"/>
      <c r="E14" s="41"/>
      <c r="F14" s="41"/>
      <c r="G14" s="41"/>
      <c r="H14" s="41"/>
    </row>
    <row r="15" spans="1:8" ht="15.75" x14ac:dyDescent="0.25">
      <c r="A15" s="40">
        <v>1</v>
      </c>
      <c r="B15" s="40">
        <v>2</v>
      </c>
      <c r="C15" s="40">
        <v>3</v>
      </c>
      <c r="D15" s="37">
        <v>4</v>
      </c>
      <c r="E15" s="37">
        <v>4</v>
      </c>
      <c r="F15" s="37">
        <v>4</v>
      </c>
      <c r="G15" s="37">
        <v>5</v>
      </c>
      <c r="H15" s="37">
        <v>4</v>
      </c>
    </row>
    <row r="16" spans="1:8" ht="17.399999999999999" x14ac:dyDescent="0.3">
      <c r="A16" s="40"/>
      <c r="B16" s="40"/>
      <c r="C16" s="9" t="s">
        <v>60</v>
      </c>
      <c r="D16" s="10">
        <f>D17+D67</f>
        <v>1100759</v>
      </c>
      <c r="E16" s="10">
        <f>E17+E67</f>
        <v>1377767.2999999998</v>
      </c>
      <c r="F16" s="10">
        <f t="shared" ref="F16:G16" si="0">F17+F67</f>
        <v>1418902.7</v>
      </c>
      <c r="G16" s="10">
        <f t="shared" si="0"/>
        <v>1652362.6</v>
      </c>
      <c r="H16" s="10">
        <f>G16-F16</f>
        <v>233459.90000000014</v>
      </c>
    </row>
    <row r="17" spans="1:9" ht="17.399999999999999" x14ac:dyDescent="0.3">
      <c r="A17" s="40"/>
      <c r="B17" s="40"/>
      <c r="C17" s="9" t="s">
        <v>145</v>
      </c>
      <c r="D17" s="10">
        <f>D18+D41</f>
        <v>387119</v>
      </c>
      <c r="E17" s="10">
        <f t="shared" ref="E17:H17" si="1">E18+E41</f>
        <v>387119</v>
      </c>
      <c r="F17" s="10">
        <f t="shared" si="1"/>
        <v>387119</v>
      </c>
      <c r="G17" s="10">
        <f t="shared" si="1"/>
        <v>402626</v>
      </c>
      <c r="H17" s="10">
        <f t="shared" si="1"/>
        <v>15507</v>
      </c>
      <c r="I17" s="35"/>
    </row>
    <row r="18" spans="1:9" ht="17.399999999999999" x14ac:dyDescent="0.3">
      <c r="A18" s="40"/>
      <c r="B18" s="40"/>
      <c r="C18" s="9" t="s">
        <v>144</v>
      </c>
      <c r="D18" s="10">
        <f>D19+D24+D30+D35+D39</f>
        <v>379139.2</v>
      </c>
      <c r="E18" s="10">
        <f t="shared" ref="E18:F18" si="2">E19+E24+E30+E35+E39</f>
        <v>379139.2</v>
      </c>
      <c r="F18" s="10">
        <f t="shared" si="2"/>
        <v>379139.2</v>
      </c>
      <c r="G18" s="10">
        <f>G19+G24+G30+G35+G39</f>
        <v>394589.2</v>
      </c>
      <c r="H18" s="10">
        <f t="shared" ref="H18" si="3">H19+H24+H30+H35+H39</f>
        <v>15450</v>
      </c>
    </row>
    <row r="19" spans="1:9" ht="17.399999999999999" x14ac:dyDescent="0.3">
      <c r="A19" s="11">
        <v>182</v>
      </c>
      <c r="B19" s="4" t="s">
        <v>138</v>
      </c>
      <c r="C19" s="9" t="s">
        <v>61</v>
      </c>
      <c r="D19" s="12">
        <f>D20+D21+D22+D23</f>
        <v>322428.09999999998</v>
      </c>
      <c r="E19" s="12">
        <f>E20+E21+E22+E23</f>
        <v>322428.09999999998</v>
      </c>
      <c r="F19" s="12">
        <f>F20+F21+F22+F23</f>
        <v>322428.09999999998</v>
      </c>
      <c r="G19" s="12">
        <f>G20+G21+G22+G23</f>
        <v>322428.09999999998</v>
      </c>
      <c r="H19" s="10">
        <f t="shared" ref="H19:H85" si="4">G19-F19</f>
        <v>0</v>
      </c>
      <c r="I19" s="35"/>
    </row>
    <row r="20" spans="1:9" ht="108" x14ac:dyDescent="0.3">
      <c r="A20" s="13">
        <v>182</v>
      </c>
      <c r="B20" s="1" t="s">
        <v>21</v>
      </c>
      <c r="C20" s="14" t="s">
        <v>22</v>
      </c>
      <c r="D20" s="2">
        <v>318881.40000000002</v>
      </c>
      <c r="E20" s="2">
        <v>318881.40000000002</v>
      </c>
      <c r="F20" s="2">
        <v>318881.40000000002</v>
      </c>
      <c r="G20" s="2">
        <v>318881.40000000002</v>
      </c>
      <c r="H20" s="10">
        <f t="shared" si="4"/>
        <v>0</v>
      </c>
      <c r="I20" s="35"/>
    </row>
    <row r="21" spans="1:9" ht="126.6" customHeight="1" x14ac:dyDescent="0.3">
      <c r="A21" s="15">
        <v>182</v>
      </c>
      <c r="B21" s="1" t="s">
        <v>57</v>
      </c>
      <c r="C21" s="16" t="s">
        <v>23</v>
      </c>
      <c r="D21" s="5">
        <v>806.6</v>
      </c>
      <c r="E21" s="5">
        <v>806.6</v>
      </c>
      <c r="F21" s="5">
        <v>806.6</v>
      </c>
      <c r="G21" s="5">
        <v>806.6</v>
      </c>
      <c r="H21" s="10">
        <f t="shared" si="4"/>
        <v>0</v>
      </c>
    </row>
    <row r="22" spans="1:9" ht="90" x14ac:dyDescent="0.3">
      <c r="A22" s="3">
        <v>182</v>
      </c>
      <c r="B22" s="1" t="s">
        <v>62</v>
      </c>
      <c r="C22" s="7" t="s">
        <v>63</v>
      </c>
      <c r="D22" s="6">
        <v>2321.5</v>
      </c>
      <c r="E22" s="6">
        <v>2321.5</v>
      </c>
      <c r="F22" s="6">
        <v>2321.5</v>
      </c>
      <c r="G22" s="6">
        <v>2321.5</v>
      </c>
      <c r="H22" s="10">
        <f t="shared" si="4"/>
        <v>0</v>
      </c>
    </row>
    <row r="23" spans="1:9" s="17" customFormat="1" ht="90" x14ac:dyDescent="0.3">
      <c r="A23" s="3">
        <v>182</v>
      </c>
      <c r="B23" s="1" t="s">
        <v>64</v>
      </c>
      <c r="C23" s="7" t="s">
        <v>65</v>
      </c>
      <c r="D23" s="2">
        <v>418.6</v>
      </c>
      <c r="E23" s="2">
        <v>418.6</v>
      </c>
      <c r="F23" s="2">
        <v>418.6</v>
      </c>
      <c r="G23" s="2">
        <v>418.6</v>
      </c>
      <c r="H23" s="10">
        <f t="shared" si="4"/>
        <v>0</v>
      </c>
    </row>
    <row r="24" spans="1:9" s="17" customFormat="1" ht="34.799999999999997" x14ac:dyDescent="0.3">
      <c r="A24" s="3"/>
      <c r="B24" s="4" t="s">
        <v>66</v>
      </c>
      <c r="C24" s="18" t="s">
        <v>67</v>
      </c>
      <c r="D24" s="12">
        <f>D25</f>
        <v>26284.7</v>
      </c>
      <c r="E24" s="12">
        <f>E25</f>
        <v>26284.7</v>
      </c>
      <c r="F24" s="12">
        <f>F25</f>
        <v>26284.7</v>
      </c>
      <c r="G24" s="12">
        <f t="shared" ref="G24" si="5">G25</f>
        <v>26284.7</v>
      </c>
      <c r="H24" s="10">
        <f t="shared" si="4"/>
        <v>0</v>
      </c>
    </row>
    <row r="25" spans="1:9" ht="34.799999999999997" x14ac:dyDescent="0.3">
      <c r="A25" s="15">
        <v>182</v>
      </c>
      <c r="B25" s="4" t="s">
        <v>68</v>
      </c>
      <c r="C25" s="18" t="s">
        <v>69</v>
      </c>
      <c r="D25" s="19">
        <f>D26+D27+D28+D29</f>
        <v>26284.7</v>
      </c>
      <c r="E25" s="19">
        <f>E26+E27+E28+E29</f>
        <v>26284.7</v>
      </c>
      <c r="F25" s="19">
        <f>F26+F27+F28+F29</f>
        <v>26284.7</v>
      </c>
      <c r="G25" s="19">
        <f>G26+G27+G28+G29</f>
        <v>26284.7</v>
      </c>
      <c r="H25" s="10">
        <f t="shared" si="4"/>
        <v>0</v>
      </c>
    </row>
    <row r="26" spans="1:9" s="17" customFormat="1" ht="72" x14ac:dyDescent="0.3">
      <c r="A26" s="3">
        <v>182</v>
      </c>
      <c r="B26" s="1" t="s">
        <v>70</v>
      </c>
      <c r="C26" s="7" t="s">
        <v>71</v>
      </c>
      <c r="D26" s="2">
        <v>14004.1</v>
      </c>
      <c r="E26" s="2">
        <v>14004.1</v>
      </c>
      <c r="F26" s="2">
        <v>14004.1</v>
      </c>
      <c r="G26" s="2">
        <v>14004.1</v>
      </c>
      <c r="H26" s="10">
        <f t="shared" si="4"/>
        <v>0</v>
      </c>
    </row>
    <row r="27" spans="1:9" s="17" customFormat="1" ht="90" x14ac:dyDescent="0.3">
      <c r="A27" s="3">
        <v>182</v>
      </c>
      <c r="B27" s="1" t="s">
        <v>72</v>
      </c>
      <c r="C27" s="7" t="s">
        <v>73</v>
      </c>
      <c r="D27" s="2">
        <v>71.900000000000006</v>
      </c>
      <c r="E27" s="2">
        <v>71.900000000000006</v>
      </c>
      <c r="F27" s="2">
        <v>71.900000000000006</v>
      </c>
      <c r="G27" s="2">
        <v>71.900000000000006</v>
      </c>
      <c r="H27" s="10">
        <f t="shared" si="4"/>
        <v>0</v>
      </c>
    </row>
    <row r="28" spans="1:9" s="17" customFormat="1" ht="72" x14ac:dyDescent="0.3">
      <c r="A28" s="3">
        <v>182</v>
      </c>
      <c r="B28" s="1" t="s">
        <v>74</v>
      </c>
      <c r="C28" s="7" t="s">
        <v>75</v>
      </c>
      <c r="D28" s="2">
        <v>14387.8</v>
      </c>
      <c r="E28" s="2">
        <v>14387.8</v>
      </c>
      <c r="F28" s="2">
        <v>14387.8</v>
      </c>
      <c r="G28" s="2">
        <v>14387.8</v>
      </c>
      <c r="H28" s="10">
        <f t="shared" si="4"/>
        <v>0</v>
      </c>
    </row>
    <row r="29" spans="1:9" s="17" customFormat="1" ht="72" x14ac:dyDescent="0.3">
      <c r="A29" s="3">
        <v>182</v>
      </c>
      <c r="B29" s="1" t="s">
        <v>76</v>
      </c>
      <c r="C29" s="7" t="s">
        <v>77</v>
      </c>
      <c r="D29" s="2">
        <v>-2179.1</v>
      </c>
      <c r="E29" s="2">
        <v>-2179.1</v>
      </c>
      <c r="F29" s="2">
        <v>-2179.1</v>
      </c>
      <c r="G29" s="2">
        <v>-2179.1</v>
      </c>
      <c r="H29" s="10">
        <f t="shared" si="4"/>
        <v>0</v>
      </c>
    </row>
    <row r="30" spans="1:9" ht="18" x14ac:dyDescent="0.3">
      <c r="A30" s="15"/>
      <c r="B30" s="4" t="s">
        <v>78</v>
      </c>
      <c r="C30" s="18" t="s">
        <v>3</v>
      </c>
      <c r="D30" s="19">
        <f>D31+D33+D34+D32</f>
        <v>16219.4</v>
      </c>
      <c r="E30" s="19">
        <f>E31+E33+E34+E32</f>
        <v>16219.4</v>
      </c>
      <c r="F30" s="19">
        <f>F31+F33+F34+F32</f>
        <v>16219.4</v>
      </c>
      <c r="G30" s="19">
        <f t="shared" ref="G30" si="6">G31+G33+G34+G32</f>
        <v>16219.4</v>
      </c>
      <c r="H30" s="10">
        <f t="shared" si="4"/>
        <v>0</v>
      </c>
    </row>
    <row r="31" spans="1:9" ht="36" x14ac:dyDescent="0.3">
      <c r="A31" s="3">
        <v>182</v>
      </c>
      <c r="B31" s="1" t="s">
        <v>79</v>
      </c>
      <c r="C31" s="7" t="s">
        <v>80</v>
      </c>
      <c r="D31" s="6">
        <v>11648.3</v>
      </c>
      <c r="E31" s="6">
        <v>11648.3</v>
      </c>
      <c r="F31" s="6">
        <v>11648.3</v>
      </c>
      <c r="G31" s="6">
        <v>11648.3</v>
      </c>
      <c r="H31" s="10">
        <f t="shared" si="4"/>
        <v>0</v>
      </c>
    </row>
    <row r="32" spans="1:9" ht="18" x14ac:dyDescent="0.3">
      <c r="A32" s="3">
        <v>182</v>
      </c>
      <c r="B32" s="1" t="s">
        <v>81</v>
      </c>
      <c r="C32" s="7" t="s">
        <v>4</v>
      </c>
      <c r="D32" s="6">
        <v>0</v>
      </c>
      <c r="E32" s="6">
        <v>0</v>
      </c>
      <c r="F32" s="6">
        <v>0</v>
      </c>
      <c r="G32" s="6">
        <v>0</v>
      </c>
      <c r="H32" s="10">
        <f t="shared" si="4"/>
        <v>0</v>
      </c>
    </row>
    <row r="33" spans="1:9" ht="18" x14ac:dyDescent="0.3">
      <c r="A33" s="15">
        <v>182</v>
      </c>
      <c r="B33" s="1" t="s">
        <v>82</v>
      </c>
      <c r="C33" s="7" t="s">
        <v>2</v>
      </c>
      <c r="D33" s="6">
        <v>60.7</v>
      </c>
      <c r="E33" s="6">
        <v>60.7</v>
      </c>
      <c r="F33" s="6">
        <v>60.7</v>
      </c>
      <c r="G33" s="6">
        <v>60.7</v>
      </c>
      <c r="H33" s="10">
        <f t="shared" si="4"/>
        <v>0</v>
      </c>
    </row>
    <row r="34" spans="1:9" ht="36" x14ac:dyDescent="0.3">
      <c r="A34" s="3">
        <v>182</v>
      </c>
      <c r="B34" s="1" t="s">
        <v>83</v>
      </c>
      <c r="C34" s="7" t="s">
        <v>84</v>
      </c>
      <c r="D34" s="6">
        <v>4510.3999999999996</v>
      </c>
      <c r="E34" s="6">
        <v>4510.3999999999996</v>
      </c>
      <c r="F34" s="6">
        <v>4510.3999999999996</v>
      </c>
      <c r="G34" s="6">
        <v>4510.3999999999996</v>
      </c>
      <c r="H34" s="10">
        <f t="shared" si="4"/>
        <v>0</v>
      </c>
    </row>
    <row r="35" spans="1:9" ht="34.799999999999997" x14ac:dyDescent="0.3">
      <c r="A35" s="3"/>
      <c r="B35" s="4" t="s">
        <v>85</v>
      </c>
      <c r="C35" s="18" t="s">
        <v>5</v>
      </c>
      <c r="D35" s="19">
        <f>D36</f>
        <v>9100</v>
      </c>
      <c r="E35" s="19">
        <f>E36</f>
        <v>9100</v>
      </c>
      <c r="F35" s="19">
        <f>F36</f>
        <v>9100</v>
      </c>
      <c r="G35" s="19">
        <f>G36</f>
        <v>15300</v>
      </c>
      <c r="H35" s="10">
        <f t="shared" si="4"/>
        <v>6200</v>
      </c>
    </row>
    <row r="36" spans="1:9" ht="18" x14ac:dyDescent="0.3">
      <c r="A36" s="15">
        <v>182</v>
      </c>
      <c r="B36" s="1" t="s">
        <v>86</v>
      </c>
      <c r="C36" s="7" t="s">
        <v>1</v>
      </c>
      <c r="D36" s="6">
        <f>D37+D38</f>
        <v>9100</v>
      </c>
      <c r="E36" s="6">
        <f>E37+E38</f>
        <v>9100</v>
      </c>
      <c r="F36" s="6">
        <f>F37+F38</f>
        <v>9100</v>
      </c>
      <c r="G36" s="6">
        <f>G37+G38</f>
        <v>15300</v>
      </c>
      <c r="H36" s="10">
        <f t="shared" si="4"/>
        <v>6200</v>
      </c>
    </row>
    <row r="37" spans="1:9" ht="18" x14ac:dyDescent="0.3">
      <c r="A37" s="15"/>
      <c r="B37" s="1" t="s">
        <v>87</v>
      </c>
      <c r="C37" s="7" t="s">
        <v>8</v>
      </c>
      <c r="D37" s="6">
        <v>6400</v>
      </c>
      <c r="E37" s="6">
        <v>6400</v>
      </c>
      <c r="F37" s="6">
        <v>6400</v>
      </c>
      <c r="G37" s="6">
        <f>6400+6200</f>
        <v>12600</v>
      </c>
      <c r="H37" s="10">
        <f t="shared" si="4"/>
        <v>6200</v>
      </c>
    </row>
    <row r="38" spans="1:9" ht="36" x14ac:dyDescent="0.3">
      <c r="A38" s="15"/>
      <c r="B38" s="1" t="s">
        <v>88</v>
      </c>
      <c r="C38" s="7" t="s">
        <v>89</v>
      </c>
      <c r="D38" s="6">
        <v>2700</v>
      </c>
      <c r="E38" s="6">
        <v>2700</v>
      </c>
      <c r="F38" s="6">
        <v>2700</v>
      </c>
      <c r="G38" s="6">
        <v>2700</v>
      </c>
      <c r="H38" s="10">
        <f t="shared" si="4"/>
        <v>0</v>
      </c>
    </row>
    <row r="39" spans="1:9" ht="18" x14ac:dyDescent="0.3">
      <c r="A39" s="15"/>
      <c r="B39" s="4" t="s">
        <v>90</v>
      </c>
      <c r="C39" s="18" t="s">
        <v>91</v>
      </c>
      <c r="D39" s="19">
        <f>D40</f>
        <v>5107</v>
      </c>
      <c r="E39" s="19">
        <f>E40</f>
        <v>5107</v>
      </c>
      <c r="F39" s="19">
        <f>F40</f>
        <v>5107</v>
      </c>
      <c r="G39" s="19">
        <f>G40</f>
        <v>14357</v>
      </c>
      <c r="H39" s="10">
        <f>H40</f>
        <v>9250</v>
      </c>
    </row>
    <row r="40" spans="1:9" ht="36" x14ac:dyDescent="0.3">
      <c r="A40" s="3">
        <v>182</v>
      </c>
      <c r="B40" s="1" t="s">
        <v>92</v>
      </c>
      <c r="C40" s="7" t="s">
        <v>10</v>
      </c>
      <c r="D40" s="6">
        <v>5107</v>
      </c>
      <c r="E40" s="6">
        <v>5107</v>
      </c>
      <c r="F40" s="6">
        <v>5107</v>
      </c>
      <c r="G40" s="6">
        <f>5107+9250</f>
        <v>14357</v>
      </c>
      <c r="H40" s="33">
        <v>9250</v>
      </c>
    </row>
    <row r="41" spans="1:9" ht="18" x14ac:dyDescent="0.3">
      <c r="A41" s="3"/>
      <c r="B41" s="4" t="s">
        <v>93</v>
      </c>
      <c r="C41" s="18" t="s">
        <v>94</v>
      </c>
      <c r="D41" s="19">
        <f>D42+D46+D48+D51+D53+D64</f>
        <v>7979.7999999999993</v>
      </c>
      <c r="E41" s="19">
        <f t="shared" ref="E41:H41" si="7">E42+E46+E48+E51+E53+E64</f>
        <v>7979.7999999999993</v>
      </c>
      <c r="F41" s="19">
        <f t="shared" si="7"/>
        <v>7979.7999999999993</v>
      </c>
      <c r="G41" s="19">
        <f>G42+G46+G48+G51+G53+G64</f>
        <v>8036.7999999999993</v>
      </c>
      <c r="H41" s="19">
        <f t="shared" si="7"/>
        <v>57</v>
      </c>
      <c r="I41" s="35"/>
    </row>
    <row r="42" spans="1:9" ht="52.2" x14ac:dyDescent="0.3">
      <c r="A42" s="20">
        <v>902</v>
      </c>
      <c r="B42" s="4" t="s">
        <v>95</v>
      </c>
      <c r="C42" s="18" t="s">
        <v>96</v>
      </c>
      <c r="D42" s="19">
        <f>D43+D44+D45</f>
        <v>3249.7999999999997</v>
      </c>
      <c r="E42" s="19">
        <f>E43+E44+E45</f>
        <v>3249.7999999999997</v>
      </c>
      <c r="F42" s="19">
        <f>F43+F44+F45</f>
        <v>3249.7999999999997</v>
      </c>
      <c r="G42" s="19">
        <f>G43+G44+G45</f>
        <v>3249.7999999999997</v>
      </c>
      <c r="H42" s="10">
        <f t="shared" si="4"/>
        <v>0</v>
      </c>
    </row>
    <row r="43" spans="1:9" ht="36" x14ac:dyDescent="0.3">
      <c r="A43" s="3">
        <v>902</v>
      </c>
      <c r="B43" s="1" t="s">
        <v>97</v>
      </c>
      <c r="C43" s="7" t="s">
        <v>98</v>
      </c>
      <c r="D43" s="6">
        <v>24.7</v>
      </c>
      <c r="E43" s="6">
        <v>24.7</v>
      </c>
      <c r="F43" s="6">
        <v>24.7</v>
      </c>
      <c r="G43" s="6">
        <v>24.7</v>
      </c>
      <c r="H43" s="10">
        <f t="shared" si="4"/>
        <v>0</v>
      </c>
    </row>
    <row r="44" spans="1:9" ht="90" x14ac:dyDescent="0.3">
      <c r="A44" s="3">
        <v>902</v>
      </c>
      <c r="B44" s="1" t="s">
        <v>99</v>
      </c>
      <c r="C44" s="7" t="s">
        <v>100</v>
      </c>
      <c r="D44" s="6">
        <v>2243.1</v>
      </c>
      <c r="E44" s="6">
        <v>2243.1</v>
      </c>
      <c r="F44" s="6">
        <v>2243.1</v>
      </c>
      <c r="G44" s="6">
        <v>2243.1</v>
      </c>
      <c r="H44" s="10">
        <f t="shared" si="4"/>
        <v>0</v>
      </c>
    </row>
    <row r="45" spans="1:9" ht="90" x14ac:dyDescent="0.3">
      <c r="A45" s="3">
        <v>902</v>
      </c>
      <c r="B45" s="1" t="s">
        <v>101</v>
      </c>
      <c r="C45" s="7" t="s">
        <v>102</v>
      </c>
      <c r="D45" s="6">
        <v>982</v>
      </c>
      <c r="E45" s="6">
        <v>982</v>
      </c>
      <c r="F45" s="6">
        <v>982</v>
      </c>
      <c r="G45" s="6">
        <v>982</v>
      </c>
      <c r="H45" s="10">
        <f t="shared" si="4"/>
        <v>0</v>
      </c>
    </row>
    <row r="46" spans="1:9" ht="18" x14ac:dyDescent="0.3">
      <c r="A46" s="21"/>
      <c r="B46" s="4" t="s">
        <v>103</v>
      </c>
      <c r="C46" s="18" t="s">
        <v>6</v>
      </c>
      <c r="D46" s="19">
        <f>1300</f>
        <v>1300</v>
      </c>
      <c r="E46" s="19">
        <f>1300</f>
        <v>1300</v>
      </c>
      <c r="F46" s="19">
        <f>1300</f>
        <v>1300</v>
      </c>
      <c r="G46" s="19">
        <f>1300</f>
        <v>1300</v>
      </c>
      <c r="H46" s="10">
        <f t="shared" si="4"/>
        <v>0</v>
      </c>
    </row>
    <row r="47" spans="1:9" ht="18" x14ac:dyDescent="0.3">
      <c r="A47" s="21" t="s">
        <v>104</v>
      </c>
      <c r="B47" s="1" t="s">
        <v>105</v>
      </c>
      <c r="C47" s="7" t="s">
        <v>0</v>
      </c>
      <c r="D47" s="6">
        <v>1300</v>
      </c>
      <c r="E47" s="6">
        <v>1300</v>
      </c>
      <c r="F47" s="6">
        <v>1300</v>
      </c>
      <c r="G47" s="6">
        <v>1300</v>
      </c>
      <c r="H47" s="10">
        <f t="shared" si="4"/>
        <v>0</v>
      </c>
    </row>
    <row r="48" spans="1:9" s="17" customFormat="1" ht="34.799999999999997" x14ac:dyDescent="0.3">
      <c r="A48" s="3"/>
      <c r="B48" s="4" t="s">
        <v>106</v>
      </c>
      <c r="C48" s="18" t="s">
        <v>107</v>
      </c>
      <c r="D48" s="12">
        <f>D49+D50</f>
        <v>700</v>
      </c>
      <c r="E48" s="12">
        <f>E49+E50</f>
        <v>700</v>
      </c>
      <c r="F48" s="12">
        <f>F49+F50</f>
        <v>700</v>
      </c>
      <c r="G48" s="12">
        <f>G49+G50</f>
        <v>700</v>
      </c>
      <c r="H48" s="10">
        <f t="shared" si="4"/>
        <v>0</v>
      </c>
    </row>
    <row r="49" spans="1:8" ht="18" x14ac:dyDescent="0.3">
      <c r="A49" s="15">
        <v>902</v>
      </c>
      <c r="B49" s="1" t="s">
        <v>108</v>
      </c>
      <c r="C49" s="7" t="s">
        <v>109</v>
      </c>
      <c r="D49" s="6">
        <v>462</v>
      </c>
      <c r="E49" s="6">
        <v>462</v>
      </c>
      <c r="F49" s="6">
        <v>462</v>
      </c>
      <c r="G49" s="6">
        <v>462</v>
      </c>
      <c r="H49" s="10">
        <f t="shared" si="4"/>
        <v>0</v>
      </c>
    </row>
    <row r="50" spans="1:8" ht="36" x14ac:dyDescent="0.3">
      <c r="A50" s="15">
        <v>902</v>
      </c>
      <c r="B50" s="1" t="s">
        <v>110</v>
      </c>
      <c r="C50" s="7" t="s">
        <v>9</v>
      </c>
      <c r="D50" s="6">
        <v>238</v>
      </c>
      <c r="E50" s="6">
        <v>238</v>
      </c>
      <c r="F50" s="6">
        <v>238</v>
      </c>
      <c r="G50" s="6">
        <v>238</v>
      </c>
      <c r="H50" s="10">
        <f t="shared" si="4"/>
        <v>0</v>
      </c>
    </row>
    <row r="51" spans="1:8" s="17" customFormat="1" ht="34.799999999999997" x14ac:dyDescent="0.3">
      <c r="A51" s="3"/>
      <c r="B51" s="4" t="s">
        <v>111</v>
      </c>
      <c r="C51" s="18" t="s">
        <v>7</v>
      </c>
      <c r="D51" s="12">
        <v>230</v>
      </c>
      <c r="E51" s="12">
        <v>230</v>
      </c>
      <c r="F51" s="12">
        <v>230</v>
      </c>
      <c r="G51" s="12">
        <v>230</v>
      </c>
      <c r="H51" s="10">
        <f t="shared" si="4"/>
        <v>0</v>
      </c>
    </row>
    <row r="52" spans="1:8" s="17" customFormat="1" ht="90" x14ac:dyDescent="0.3">
      <c r="A52" s="3">
        <v>802</v>
      </c>
      <c r="B52" s="1" t="s">
        <v>112</v>
      </c>
      <c r="C52" s="7" t="s">
        <v>113</v>
      </c>
      <c r="D52" s="2">
        <v>230</v>
      </c>
      <c r="E52" s="2">
        <v>230</v>
      </c>
      <c r="F52" s="2">
        <v>230</v>
      </c>
      <c r="G52" s="2">
        <v>230</v>
      </c>
      <c r="H52" s="10">
        <f t="shared" si="4"/>
        <v>0</v>
      </c>
    </row>
    <row r="53" spans="1:8" s="17" customFormat="1" ht="18" x14ac:dyDescent="0.3">
      <c r="A53" s="22"/>
      <c r="B53" s="4" t="s">
        <v>114</v>
      </c>
      <c r="C53" s="18" t="s">
        <v>115</v>
      </c>
      <c r="D53" s="12">
        <f>D54+D59+D62</f>
        <v>2500</v>
      </c>
      <c r="E53" s="12">
        <f>E54+E59+E62</f>
        <v>2500</v>
      </c>
      <c r="F53" s="12">
        <f>F54+F59+F62</f>
        <v>2500</v>
      </c>
      <c r="G53" s="12">
        <f t="shared" ref="G53" si="8">G54+G59+G62</f>
        <v>2500</v>
      </c>
      <c r="H53" s="10">
        <f t="shared" si="4"/>
        <v>0</v>
      </c>
    </row>
    <row r="54" spans="1:8" s="17" customFormat="1" ht="34.799999999999997" x14ac:dyDescent="0.3">
      <c r="A54" s="23" t="s">
        <v>116</v>
      </c>
      <c r="B54" s="4" t="s">
        <v>117</v>
      </c>
      <c r="C54" s="18" t="s">
        <v>118</v>
      </c>
      <c r="D54" s="12">
        <f>D55+D56+D57+D58</f>
        <v>922</v>
      </c>
      <c r="E54" s="12">
        <f>E55+E56+E57+E58</f>
        <v>922</v>
      </c>
      <c r="F54" s="12">
        <f>F55+F56+F57+F58</f>
        <v>922</v>
      </c>
      <c r="G54" s="12">
        <f>G55+G56+G57+G58</f>
        <v>1110</v>
      </c>
      <c r="H54" s="10">
        <f t="shared" si="4"/>
        <v>188</v>
      </c>
    </row>
    <row r="55" spans="1:8" s="17" customFormat="1" ht="90" x14ac:dyDescent="0.3">
      <c r="A55" s="22" t="s">
        <v>116</v>
      </c>
      <c r="B55" s="1" t="s">
        <v>119</v>
      </c>
      <c r="C55" s="7" t="s">
        <v>120</v>
      </c>
      <c r="D55" s="2">
        <v>55</v>
      </c>
      <c r="E55" s="2">
        <v>55</v>
      </c>
      <c r="F55" s="2">
        <v>55</v>
      </c>
      <c r="G55" s="2">
        <v>60</v>
      </c>
      <c r="H55" s="10">
        <f t="shared" si="4"/>
        <v>5</v>
      </c>
    </row>
    <row r="56" spans="1:8" s="17" customFormat="1" ht="54" x14ac:dyDescent="0.3">
      <c r="A56" s="22" t="s">
        <v>116</v>
      </c>
      <c r="B56" s="1" t="s">
        <v>121</v>
      </c>
      <c r="C56" s="7" t="s">
        <v>122</v>
      </c>
      <c r="D56" s="2">
        <v>707</v>
      </c>
      <c r="E56" s="2">
        <v>707</v>
      </c>
      <c r="F56" s="2">
        <v>707</v>
      </c>
      <c r="G56" s="2">
        <v>910</v>
      </c>
      <c r="H56" s="10">
        <f t="shared" si="4"/>
        <v>203</v>
      </c>
    </row>
    <row r="57" spans="1:8" s="17" customFormat="1" ht="72" x14ac:dyDescent="0.3">
      <c r="A57" s="22" t="s">
        <v>116</v>
      </c>
      <c r="B57" s="1" t="s">
        <v>123</v>
      </c>
      <c r="C57" s="7" t="s">
        <v>124</v>
      </c>
      <c r="D57" s="2">
        <v>10</v>
      </c>
      <c r="E57" s="2">
        <v>10</v>
      </c>
      <c r="F57" s="2">
        <v>10</v>
      </c>
      <c r="G57" s="2">
        <v>10</v>
      </c>
      <c r="H57" s="10">
        <f t="shared" si="4"/>
        <v>0</v>
      </c>
    </row>
    <row r="58" spans="1:8" s="17" customFormat="1" ht="72" x14ac:dyDescent="0.3">
      <c r="A58" s="22" t="s">
        <v>116</v>
      </c>
      <c r="B58" s="1" t="s">
        <v>125</v>
      </c>
      <c r="C58" s="7" t="s">
        <v>126</v>
      </c>
      <c r="D58" s="2">
        <v>150</v>
      </c>
      <c r="E58" s="2">
        <v>150</v>
      </c>
      <c r="F58" s="2">
        <v>150</v>
      </c>
      <c r="G58" s="2">
        <v>130</v>
      </c>
      <c r="H58" s="10">
        <f t="shared" si="4"/>
        <v>-20</v>
      </c>
    </row>
    <row r="59" spans="1:8" s="17" customFormat="1" ht="17.399999999999999" x14ac:dyDescent="0.3">
      <c r="A59" s="23" t="s">
        <v>116</v>
      </c>
      <c r="B59" s="4" t="s">
        <v>127</v>
      </c>
      <c r="C59" s="18" t="s">
        <v>128</v>
      </c>
      <c r="D59" s="12">
        <f>D60+D61</f>
        <v>278</v>
      </c>
      <c r="E59" s="12">
        <f>E60+E61</f>
        <v>278</v>
      </c>
      <c r="F59" s="12">
        <f>F60+F61</f>
        <v>278</v>
      </c>
      <c r="G59" s="12">
        <f>G60+G61</f>
        <v>90</v>
      </c>
      <c r="H59" s="10">
        <f t="shared" si="4"/>
        <v>-188</v>
      </c>
    </row>
    <row r="60" spans="1:8" s="17" customFormat="1" ht="90" x14ac:dyDescent="0.3">
      <c r="A60" s="22" t="s">
        <v>139</v>
      </c>
      <c r="B60" s="1" t="s">
        <v>131</v>
      </c>
      <c r="C60" s="7" t="s">
        <v>132</v>
      </c>
      <c r="D60" s="2">
        <v>178</v>
      </c>
      <c r="E60" s="2">
        <v>178</v>
      </c>
      <c r="F60" s="2">
        <v>178</v>
      </c>
      <c r="G60" s="2">
        <v>10</v>
      </c>
      <c r="H60" s="10">
        <f t="shared" si="4"/>
        <v>-168</v>
      </c>
    </row>
    <row r="61" spans="1:8" s="17" customFormat="1" ht="72" x14ac:dyDescent="0.3">
      <c r="A61" s="22" t="s">
        <v>116</v>
      </c>
      <c r="B61" s="1" t="s">
        <v>129</v>
      </c>
      <c r="C61" s="7" t="s">
        <v>130</v>
      </c>
      <c r="D61" s="2">
        <v>100</v>
      </c>
      <c r="E61" s="2">
        <v>100</v>
      </c>
      <c r="F61" s="2">
        <v>100</v>
      </c>
      <c r="G61" s="2">
        <v>80</v>
      </c>
      <c r="H61" s="10">
        <f t="shared" si="4"/>
        <v>-20</v>
      </c>
    </row>
    <row r="62" spans="1:8" s="17" customFormat="1" ht="17.399999999999999" x14ac:dyDescent="0.3">
      <c r="A62" s="23" t="s">
        <v>133</v>
      </c>
      <c r="B62" s="4" t="s">
        <v>134</v>
      </c>
      <c r="C62" s="18" t="s">
        <v>135</v>
      </c>
      <c r="D62" s="12">
        <v>1300</v>
      </c>
      <c r="E62" s="12">
        <v>1300</v>
      </c>
      <c r="F62" s="12">
        <v>1300</v>
      </c>
      <c r="G62" s="12">
        <v>1300</v>
      </c>
      <c r="H62" s="10">
        <f t="shared" si="4"/>
        <v>0</v>
      </c>
    </row>
    <row r="63" spans="1:8" s="17" customFormat="1" ht="162" x14ac:dyDescent="0.3">
      <c r="A63" s="22" t="s">
        <v>133</v>
      </c>
      <c r="B63" s="1" t="s">
        <v>136</v>
      </c>
      <c r="C63" s="7" t="s">
        <v>137</v>
      </c>
      <c r="D63" s="2">
        <v>1300</v>
      </c>
      <c r="E63" s="2">
        <v>1300</v>
      </c>
      <c r="F63" s="2">
        <v>1300</v>
      </c>
      <c r="G63" s="2">
        <v>1300</v>
      </c>
      <c r="H63" s="10">
        <f t="shared" si="4"/>
        <v>0</v>
      </c>
    </row>
    <row r="64" spans="1:8" s="34" customFormat="1" ht="17.399999999999999" x14ac:dyDescent="0.3">
      <c r="A64" s="23" t="s">
        <v>139</v>
      </c>
      <c r="B64" s="4" t="s">
        <v>201</v>
      </c>
      <c r="C64" s="18" t="s">
        <v>200</v>
      </c>
      <c r="D64" s="12">
        <f t="shared" ref="D64:G65" si="9">D65</f>
        <v>0</v>
      </c>
      <c r="E64" s="12">
        <f t="shared" si="9"/>
        <v>0</v>
      </c>
      <c r="F64" s="12">
        <f t="shared" si="9"/>
        <v>0</v>
      </c>
      <c r="G64" s="12">
        <f t="shared" si="9"/>
        <v>57</v>
      </c>
      <c r="H64" s="10">
        <f t="shared" si="4"/>
        <v>57</v>
      </c>
    </row>
    <row r="65" spans="1:9" s="17" customFormat="1" ht="18" x14ac:dyDescent="0.3">
      <c r="A65" s="22" t="s">
        <v>139</v>
      </c>
      <c r="B65" s="1" t="s">
        <v>202</v>
      </c>
      <c r="C65" s="7" t="s">
        <v>200</v>
      </c>
      <c r="D65" s="2">
        <f t="shared" si="9"/>
        <v>0</v>
      </c>
      <c r="E65" s="2">
        <f t="shared" si="9"/>
        <v>0</v>
      </c>
      <c r="F65" s="2">
        <f t="shared" si="9"/>
        <v>0</v>
      </c>
      <c r="G65" s="2">
        <f t="shared" si="9"/>
        <v>57</v>
      </c>
      <c r="H65" s="10">
        <f t="shared" si="4"/>
        <v>57</v>
      </c>
    </row>
    <row r="66" spans="1:9" s="17" customFormat="1" ht="18" x14ac:dyDescent="0.3">
      <c r="A66" s="22" t="s">
        <v>139</v>
      </c>
      <c r="B66" s="1" t="s">
        <v>204</v>
      </c>
      <c r="C66" s="7" t="s">
        <v>203</v>
      </c>
      <c r="D66" s="2">
        <v>0</v>
      </c>
      <c r="E66" s="2">
        <v>0</v>
      </c>
      <c r="F66" s="2">
        <v>0</v>
      </c>
      <c r="G66" s="2">
        <v>57</v>
      </c>
      <c r="H66" s="10">
        <f t="shared" si="4"/>
        <v>57</v>
      </c>
    </row>
    <row r="67" spans="1:9" ht="18" x14ac:dyDescent="0.3">
      <c r="A67" s="15"/>
      <c r="B67" s="23" t="s">
        <v>48</v>
      </c>
      <c r="C67" s="18" t="s">
        <v>47</v>
      </c>
      <c r="D67" s="19">
        <f>D68+D126+D125</f>
        <v>713639.99999999988</v>
      </c>
      <c r="E67" s="19">
        <f t="shared" ref="E67:H67" si="10">E68+E126+E125</f>
        <v>990648.29999999993</v>
      </c>
      <c r="F67" s="19">
        <f t="shared" si="10"/>
        <v>1031783.7</v>
      </c>
      <c r="G67" s="19">
        <f t="shared" si="10"/>
        <v>1249736.6000000001</v>
      </c>
      <c r="H67" s="19">
        <f t="shared" si="10"/>
        <v>217952.89999999991</v>
      </c>
      <c r="I67" s="35"/>
    </row>
    <row r="68" spans="1:9" ht="34.799999999999997" x14ac:dyDescent="0.3">
      <c r="A68" s="24">
        <v>902</v>
      </c>
      <c r="B68" s="23" t="s">
        <v>50</v>
      </c>
      <c r="C68" s="18" t="s">
        <v>49</v>
      </c>
      <c r="D68" s="19">
        <f>D69+D75+D90+D105</f>
        <v>713639.99999999988</v>
      </c>
      <c r="E68" s="19">
        <f>E69+E75+E90+E105</f>
        <v>990648.29999999993</v>
      </c>
      <c r="F68" s="19">
        <f>F69+F75+F90+F105</f>
        <v>1031785</v>
      </c>
      <c r="G68" s="19">
        <f>G69+G75+G90+G105</f>
        <v>1249737.8999999999</v>
      </c>
      <c r="H68" s="10">
        <f t="shared" si="4"/>
        <v>217952.89999999991</v>
      </c>
    </row>
    <row r="69" spans="1:9" ht="17.399999999999999" x14ac:dyDescent="0.3">
      <c r="A69" s="24">
        <v>902</v>
      </c>
      <c r="B69" s="23" t="s">
        <v>52</v>
      </c>
      <c r="C69" s="18" t="s">
        <v>51</v>
      </c>
      <c r="D69" s="19">
        <f>D70+D73+D71+D74+D72</f>
        <v>162217</v>
      </c>
      <c r="E69" s="19">
        <f>E70+E73+E71+E74+E72</f>
        <v>162167</v>
      </c>
      <c r="F69" s="19">
        <f>F70+F73+F71+F74+F72</f>
        <v>170102.59999999998</v>
      </c>
      <c r="G69" s="19">
        <f>G70+G73+G71+G74+G72</f>
        <v>281267.60000000003</v>
      </c>
      <c r="H69" s="10">
        <f t="shared" si="4"/>
        <v>111165.00000000006</v>
      </c>
    </row>
    <row r="70" spans="1:9" ht="18" x14ac:dyDescent="0.3">
      <c r="A70" s="15">
        <v>902</v>
      </c>
      <c r="B70" s="22" t="s">
        <v>24</v>
      </c>
      <c r="C70" s="7" t="s">
        <v>25</v>
      </c>
      <c r="D70" s="6">
        <v>161917</v>
      </c>
      <c r="E70" s="6">
        <v>161917</v>
      </c>
      <c r="F70" s="6">
        <v>161917</v>
      </c>
      <c r="G70" s="6">
        <v>161917</v>
      </c>
      <c r="H70" s="10">
        <f t="shared" si="4"/>
        <v>0</v>
      </c>
    </row>
    <row r="71" spans="1:9" ht="43.95" customHeight="1" x14ac:dyDescent="0.3">
      <c r="A71" s="15">
        <v>902</v>
      </c>
      <c r="B71" s="22" t="s">
        <v>178</v>
      </c>
      <c r="C71" s="7" t="s">
        <v>179</v>
      </c>
      <c r="D71" s="6">
        <v>0</v>
      </c>
      <c r="E71" s="6">
        <v>0</v>
      </c>
      <c r="F71" s="6">
        <f>2394.5+774.8</f>
        <v>3169.3</v>
      </c>
      <c r="G71" s="6">
        <v>4680.3999999999996</v>
      </c>
      <c r="H71" s="10">
        <f t="shared" si="4"/>
        <v>1511.0999999999995</v>
      </c>
    </row>
    <row r="72" spans="1:9" ht="43.95" customHeight="1" x14ac:dyDescent="0.3">
      <c r="A72" s="15">
        <v>902</v>
      </c>
      <c r="B72" s="22" t="s">
        <v>195</v>
      </c>
      <c r="C72" s="7" t="s">
        <v>196</v>
      </c>
      <c r="D72" s="6">
        <v>0</v>
      </c>
      <c r="E72" s="6">
        <v>0</v>
      </c>
      <c r="F72" s="6">
        <v>0</v>
      </c>
      <c r="G72" s="6">
        <v>5229.2</v>
      </c>
      <c r="H72" s="10">
        <f t="shared" si="4"/>
        <v>5229.2</v>
      </c>
    </row>
    <row r="73" spans="1:9" ht="72" x14ac:dyDescent="0.3">
      <c r="A73" s="15">
        <v>902</v>
      </c>
      <c r="B73" s="21" t="s">
        <v>26</v>
      </c>
      <c r="C73" s="7" t="s">
        <v>27</v>
      </c>
      <c r="D73" s="6">
        <v>300</v>
      </c>
      <c r="E73" s="6">
        <v>250</v>
      </c>
      <c r="F73" s="6">
        <f>250+4766.3</f>
        <v>5016.3</v>
      </c>
      <c r="G73" s="6">
        <v>3648.2</v>
      </c>
      <c r="H73" s="10">
        <f t="shared" si="4"/>
        <v>-1368.1000000000004</v>
      </c>
    </row>
    <row r="74" spans="1:9" ht="54" x14ac:dyDescent="0.3">
      <c r="A74" s="15">
        <v>902</v>
      </c>
      <c r="B74" s="21" t="s">
        <v>26</v>
      </c>
      <c r="C74" s="7" t="s">
        <v>194</v>
      </c>
      <c r="D74" s="6">
        <v>0</v>
      </c>
      <c r="E74" s="6">
        <v>0</v>
      </c>
      <c r="F74" s="6">
        <v>0</v>
      </c>
      <c r="G74" s="6">
        <v>105792.8</v>
      </c>
      <c r="H74" s="10">
        <f t="shared" si="4"/>
        <v>105792.8</v>
      </c>
    </row>
    <row r="75" spans="1:9" ht="34.799999999999997" x14ac:dyDescent="0.3">
      <c r="A75" s="24"/>
      <c r="B75" s="23" t="s">
        <v>54</v>
      </c>
      <c r="C75" s="18" t="s">
        <v>53</v>
      </c>
      <c r="D75" s="19">
        <f>D76+D77+D78+D79+D80+D81+D82+D83+D84+D85+D86+D87+D88+D89</f>
        <v>1166.5999999999999</v>
      </c>
      <c r="E75" s="19">
        <f t="shared" ref="E75:F75" si="11">E76+E77+E78+E79+E80+E81+E82+E83+E84+E85+E86+E87+E88+E89</f>
        <v>160532.1</v>
      </c>
      <c r="F75" s="19">
        <f t="shared" si="11"/>
        <v>156620.79999999999</v>
      </c>
      <c r="G75" s="19">
        <f>G76+G77+G78+G79+G80+G81+G82+G83+G84+G85+G86+G87+G88+G89+0.1</f>
        <v>151048</v>
      </c>
      <c r="H75" s="10">
        <f t="shared" si="4"/>
        <v>-5572.7999999999884</v>
      </c>
      <c r="I75" s="35"/>
    </row>
    <row r="76" spans="1:9" ht="36" x14ac:dyDescent="0.3">
      <c r="A76" s="15">
        <v>902</v>
      </c>
      <c r="B76" s="21" t="s">
        <v>190</v>
      </c>
      <c r="C76" s="7" t="s">
        <v>191</v>
      </c>
      <c r="D76" s="6">
        <v>0</v>
      </c>
      <c r="E76" s="6">
        <v>0</v>
      </c>
      <c r="F76" s="6">
        <f>17469.9+9026.2</f>
        <v>26496.100000000002</v>
      </c>
      <c r="G76" s="6">
        <v>25716.1</v>
      </c>
      <c r="H76" s="10">
        <f t="shared" si="4"/>
        <v>-780.00000000000364</v>
      </c>
      <c r="I76" s="35"/>
    </row>
    <row r="77" spans="1:9" ht="90" x14ac:dyDescent="0.3">
      <c r="A77" s="15">
        <v>902</v>
      </c>
      <c r="B77" s="21" t="s">
        <v>158</v>
      </c>
      <c r="C77" s="7" t="s">
        <v>159</v>
      </c>
      <c r="D77" s="6">
        <v>0</v>
      </c>
      <c r="E77" s="6">
        <f>2914.5+29.4</f>
        <v>2943.9</v>
      </c>
      <c r="F77" s="6">
        <f>2914.5+29.4</f>
        <v>2943.9</v>
      </c>
      <c r="G77" s="6">
        <v>3040.6</v>
      </c>
      <c r="H77" s="10">
        <f t="shared" si="4"/>
        <v>96.699999999999818</v>
      </c>
    </row>
    <row r="78" spans="1:9" ht="97.5" customHeight="1" x14ac:dyDescent="0.3">
      <c r="A78" s="15">
        <v>902</v>
      </c>
      <c r="B78" s="21" t="s">
        <v>154</v>
      </c>
      <c r="C78" s="7" t="s">
        <v>155</v>
      </c>
      <c r="D78" s="6">
        <v>0</v>
      </c>
      <c r="E78" s="6">
        <f>24385.1+1556.5</f>
        <v>25941.599999999999</v>
      </c>
      <c r="F78" s="6">
        <f>24385.1+1556.5</f>
        <v>25941.599999999999</v>
      </c>
      <c r="G78" s="6">
        <v>19860</v>
      </c>
      <c r="H78" s="10">
        <f t="shared" si="4"/>
        <v>-6081.5999999999985</v>
      </c>
    </row>
    <row r="79" spans="1:9" ht="72" x14ac:dyDescent="0.3">
      <c r="A79" s="15">
        <v>902</v>
      </c>
      <c r="B79" s="21" t="s">
        <v>166</v>
      </c>
      <c r="C79" s="7" t="s">
        <v>167</v>
      </c>
      <c r="D79" s="6">
        <v>0</v>
      </c>
      <c r="E79" s="6">
        <f>50000+30000</f>
        <v>80000</v>
      </c>
      <c r="F79" s="6">
        <f>50000+30000</f>
        <v>80000</v>
      </c>
      <c r="G79" s="6">
        <v>80000</v>
      </c>
      <c r="H79" s="10">
        <f t="shared" si="4"/>
        <v>0</v>
      </c>
    </row>
    <row r="80" spans="1:9" ht="36" x14ac:dyDescent="0.3">
      <c r="A80" s="15">
        <v>902</v>
      </c>
      <c r="B80" s="21" t="s">
        <v>176</v>
      </c>
      <c r="C80" s="7" t="s">
        <v>177</v>
      </c>
      <c r="D80" s="6">
        <v>0</v>
      </c>
      <c r="E80" s="6">
        <v>8000</v>
      </c>
      <c r="F80" s="6">
        <v>8000</v>
      </c>
      <c r="G80" s="6">
        <v>8000</v>
      </c>
      <c r="H80" s="10">
        <f t="shared" si="4"/>
        <v>0</v>
      </c>
    </row>
    <row r="81" spans="1:9" ht="54" x14ac:dyDescent="0.3">
      <c r="A81" s="15">
        <v>902</v>
      </c>
      <c r="B81" s="21" t="s">
        <v>172</v>
      </c>
      <c r="C81" s="7" t="s">
        <v>173</v>
      </c>
      <c r="D81" s="6">
        <v>0</v>
      </c>
      <c r="E81" s="6">
        <v>378.6</v>
      </c>
      <c r="F81" s="6">
        <v>378.6</v>
      </c>
      <c r="G81" s="6">
        <v>378.6</v>
      </c>
      <c r="H81" s="10">
        <f t="shared" si="4"/>
        <v>0</v>
      </c>
    </row>
    <row r="82" spans="1:9" ht="54" x14ac:dyDescent="0.3">
      <c r="A82" s="15">
        <v>902</v>
      </c>
      <c r="B82" s="21" t="s">
        <v>164</v>
      </c>
      <c r="C82" s="7" t="s">
        <v>165</v>
      </c>
      <c r="D82" s="6">
        <v>0</v>
      </c>
      <c r="E82" s="6">
        <f>877.8+476.5</f>
        <v>1354.3</v>
      </c>
      <c r="F82" s="6">
        <f>877.8+476.5</f>
        <v>1354.3</v>
      </c>
      <c r="G82" s="6">
        <v>1354.3</v>
      </c>
      <c r="H82" s="10">
        <f t="shared" si="4"/>
        <v>0</v>
      </c>
    </row>
    <row r="83" spans="1:9" ht="36" x14ac:dyDescent="0.3">
      <c r="A83" s="15">
        <v>902</v>
      </c>
      <c r="B83" s="21" t="s">
        <v>174</v>
      </c>
      <c r="C83" s="7" t="s">
        <v>175</v>
      </c>
      <c r="D83" s="6">
        <v>0</v>
      </c>
      <c r="E83" s="6">
        <v>84.4</v>
      </c>
      <c r="F83" s="6">
        <f>84.4+159.5</f>
        <v>243.9</v>
      </c>
      <c r="G83" s="6">
        <v>243.9</v>
      </c>
      <c r="H83" s="10">
        <f t="shared" si="4"/>
        <v>0</v>
      </c>
    </row>
    <row r="84" spans="1:9" ht="54" x14ac:dyDescent="0.3">
      <c r="A84" s="15">
        <v>902</v>
      </c>
      <c r="B84" s="21" t="s">
        <v>168</v>
      </c>
      <c r="C84" s="7" t="s">
        <v>169</v>
      </c>
      <c r="D84" s="6">
        <v>0</v>
      </c>
      <c r="E84" s="6">
        <f>8946.5+90.4</f>
        <v>9036.9</v>
      </c>
      <c r="F84" s="6">
        <f>8946.5+90.4</f>
        <v>9036.9</v>
      </c>
      <c r="G84" s="6">
        <v>9036.9</v>
      </c>
      <c r="H84" s="10">
        <f t="shared" si="4"/>
        <v>0</v>
      </c>
    </row>
    <row r="85" spans="1:9" ht="72" x14ac:dyDescent="0.3">
      <c r="A85" s="15">
        <v>902</v>
      </c>
      <c r="B85" s="21" t="s">
        <v>160</v>
      </c>
      <c r="C85" s="7" t="s">
        <v>161</v>
      </c>
      <c r="D85" s="6">
        <v>0</v>
      </c>
      <c r="E85" s="6">
        <f>1407.5+14.2</f>
        <v>1421.7</v>
      </c>
      <c r="F85" s="6">
        <f>1407.5+14.2-359.2-3.6</f>
        <v>1058.9000000000001</v>
      </c>
      <c r="G85" s="6">
        <v>1058.9000000000001</v>
      </c>
      <c r="H85" s="10">
        <f t="shared" si="4"/>
        <v>0</v>
      </c>
    </row>
    <row r="86" spans="1:9" ht="144" x14ac:dyDescent="0.3">
      <c r="A86" s="15">
        <v>902</v>
      </c>
      <c r="B86" s="21" t="s">
        <v>28</v>
      </c>
      <c r="C86" s="7" t="s">
        <v>29</v>
      </c>
      <c r="D86" s="6">
        <v>166.6</v>
      </c>
      <c r="E86" s="6">
        <v>166.6</v>
      </c>
      <c r="F86" s="6">
        <v>166.6</v>
      </c>
      <c r="G86" s="6">
        <v>133.6</v>
      </c>
      <c r="H86" s="10">
        <f t="shared" ref="H86:H126" si="12">G86-F86</f>
        <v>-33</v>
      </c>
    </row>
    <row r="87" spans="1:9" ht="72" x14ac:dyDescent="0.3">
      <c r="A87" s="15">
        <v>902</v>
      </c>
      <c r="B87" s="21" t="s">
        <v>28</v>
      </c>
      <c r="C87" s="7" t="s">
        <v>30</v>
      </c>
      <c r="D87" s="6">
        <v>1000</v>
      </c>
      <c r="E87" s="6">
        <v>1000</v>
      </c>
      <c r="F87" s="6">
        <v>1000</v>
      </c>
      <c r="G87" s="6">
        <v>985</v>
      </c>
      <c r="H87" s="10">
        <f t="shared" si="12"/>
        <v>-15</v>
      </c>
    </row>
    <row r="88" spans="1:9" ht="90" x14ac:dyDescent="0.3">
      <c r="A88" s="15">
        <v>902</v>
      </c>
      <c r="B88" s="21" t="s">
        <v>28</v>
      </c>
      <c r="C88" s="7" t="s">
        <v>162</v>
      </c>
      <c r="D88" s="6">
        <v>0</v>
      </c>
      <c r="E88" s="6">
        <v>30204.1</v>
      </c>
      <c r="F88" s="6">
        <v>0</v>
      </c>
      <c r="G88" s="6">
        <v>0</v>
      </c>
      <c r="H88" s="10">
        <f t="shared" si="12"/>
        <v>0</v>
      </c>
    </row>
    <row r="89" spans="1:9" ht="60" customHeight="1" x14ac:dyDescent="0.3">
      <c r="A89" s="15">
        <v>902</v>
      </c>
      <c r="B89" s="21" t="s">
        <v>28</v>
      </c>
      <c r="C89" s="7" t="s">
        <v>197</v>
      </c>
      <c r="D89" s="6">
        <v>0</v>
      </c>
      <c r="E89" s="6">
        <v>0</v>
      </c>
      <c r="F89" s="6">
        <v>0</v>
      </c>
      <c r="G89" s="6">
        <v>1240</v>
      </c>
      <c r="H89" s="10">
        <f t="shared" si="12"/>
        <v>1240</v>
      </c>
    </row>
    <row r="90" spans="1:9" ht="18" x14ac:dyDescent="0.3">
      <c r="A90" s="15"/>
      <c r="B90" s="23" t="s">
        <v>55</v>
      </c>
      <c r="C90" s="18" t="s">
        <v>56</v>
      </c>
      <c r="D90" s="19">
        <f>D91+D92+D93+D94+D95+D96+D97+D98+D99+D100+D101+D103+D104+D102</f>
        <v>519252.79999999993</v>
      </c>
      <c r="E90" s="19">
        <f t="shared" ref="E90:F90" si="13">E91+E92+E93+E94+E95+E96+E97+E98+E99+E100+E101+E103+E104+E102</f>
        <v>519252.69999999995</v>
      </c>
      <c r="F90" s="19">
        <f t="shared" si="13"/>
        <v>519152.89999999997</v>
      </c>
      <c r="G90" s="19">
        <f>G91+G92+G93+G94+G95+G96+G97+G98+G99+G100+G101+G103+G104+G102</f>
        <v>604640.4</v>
      </c>
      <c r="H90" s="19">
        <f>H91+H92+H93+H94+H95+H96+H97+H98+H99+H100+H101+H103+H104+H102</f>
        <v>85487.500000000058</v>
      </c>
    </row>
    <row r="91" spans="1:9" ht="72" x14ac:dyDescent="0.3">
      <c r="A91" s="15">
        <v>902</v>
      </c>
      <c r="B91" s="21" t="s">
        <v>31</v>
      </c>
      <c r="C91" s="7" t="s">
        <v>32</v>
      </c>
      <c r="D91" s="6">
        <f>4853.8+140.4</f>
        <v>4994.2</v>
      </c>
      <c r="E91" s="6">
        <f>4853.8+140.4</f>
        <v>4994.2</v>
      </c>
      <c r="F91" s="6">
        <f>4853.8+140.4</f>
        <v>4994.2</v>
      </c>
      <c r="G91" s="6">
        <f>4994.2+2277.1</f>
        <v>7271.2999999999993</v>
      </c>
      <c r="H91" s="10">
        <f t="shared" si="12"/>
        <v>2277.0999999999995</v>
      </c>
      <c r="I91" s="35"/>
    </row>
    <row r="92" spans="1:9" ht="72" x14ac:dyDescent="0.3">
      <c r="A92" s="15">
        <v>902</v>
      </c>
      <c r="B92" s="21" t="s">
        <v>31</v>
      </c>
      <c r="C92" s="7" t="s">
        <v>153</v>
      </c>
      <c r="D92" s="6">
        <v>2614.1999999999998</v>
      </c>
      <c r="E92" s="6">
        <v>2614.1999999999998</v>
      </c>
      <c r="F92" s="6">
        <v>2614.1999999999998</v>
      </c>
      <c r="G92" s="6">
        <v>1214.2</v>
      </c>
      <c r="H92" s="10">
        <f t="shared" si="12"/>
        <v>-1399.9999999999998</v>
      </c>
    </row>
    <row r="93" spans="1:9" ht="90" x14ac:dyDescent="0.3">
      <c r="A93" s="15">
        <v>902</v>
      </c>
      <c r="B93" s="21" t="s">
        <v>31</v>
      </c>
      <c r="C93" s="7" t="s">
        <v>143</v>
      </c>
      <c r="D93" s="6">
        <v>220.1</v>
      </c>
      <c r="E93" s="6">
        <v>220.1</v>
      </c>
      <c r="F93" s="6">
        <v>220.1</v>
      </c>
      <c r="G93" s="6">
        <v>240.1</v>
      </c>
      <c r="H93" s="10">
        <f t="shared" si="12"/>
        <v>20</v>
      </c>
    </row>
    <row r="94" spans="1:9" ht="72" x14ac:dyDescent="0.3">
      <c r="A94" s="15">
        <v>902</v>
      </c>
      <c r="B94" s="21" t="s">
        <v>31</v>
      </c>
      <c r="C94" s="7" t="s">
        <v>33</v>
      </c>
      <c r="D94" s="6">
        <v>2413.1999999999998</v>
      </c>
      <c r="E94" s="6">
        <v>2413.1999999999998</v>
      </c>
      <c r="F94" s="6">
        <f>2413.2-99.8</f>
        <v>2313.3999999999996</v>
      </c>
      <c r="G94" s="6">
        <v>2313.4</v>
      </c>
      <c r="H94" s="10">
        <f t="shared" si="12"/>
        <v>0</v>
      </c>
    </row>
    <row r="95" spans="1:9" ht="72" x14ac:dyDescent="0.3">
      <c r="A95" s="15">
        <v>902</v>
      </c>
      <c r="B95" s="21" t="s">
        <v>31</v>
      </c>
      <c r="C95" s="7" t="s">
        <v>142</v>
      </c>
      <c r="D95" s="6">
        <v>40.6</v>
      </c>
      <c r="E95" s="6">
        <v>40.6</v>
      </c>
      <c r="F95" s="6">
        <v>40.6</v>
      </c>
      <c r="G95" s="6">
        <v>27.6</v>
      </c>
      <c r="H95" s="10">
        <f t="shared" si="12"/>
        <v>-13</v>
      </c>
    </row>
    <row r="96" spans="1:9" ht="90" x14ac:dyDescent="0.3">
      <c r="A96" s="15">
        <v>902</v>
      </c>
      <c r="B96" s="21" t="s">
        <v>31</v>
      </c>
      <c r="C96" s="7" t="s">
        <v>37</v>
      </c>
      <c r="D96" s="6">
        <v>13.8</v>
      </c>
      <c r="E96" s="6">
        <v>13.8</v>
      </c>
      <c r="F96" s="6">
        <v>13.8</v>
      </c>
      <c r="G96" s="6">
        <v>13.8</v>
      </c>
      <c r="H96" s="10">
        <f t="shared" si="12"/>
        <v>0</v>
      </c>
    </row>
    <row r="97" spans="1:8" ht="54" x14ac:dyDescent="0.3">
      <c r="A97" s="15">
        <v>902</v>
      </c>
      <c r="B97" s="21" t="s">
        <v>31</v>
      </c>
      <c r="C97" s="7" t="s">
        <v>38</v>
      </c>
      <c r="D97" s="6">
        <v>3657.9</v>
      </c>
      <c r="E97" s="6">
        <v>3657.9</v>
      </c>
      <c r="F97" s="6">
        <v>3657.9</v>
      </c>
      <c r="G97" s="6">
        <v>3657.9</v>
      </c>
      <c r="H97" s="10">
        <f t="shared" si="12"/>
        <v>0</v>
      </c>
    </row>
    <row r="98" spans="1:8" ht="54" x14ac:dyDescent="0.3">
      <c r="A98" s="15">
        <v>902</v>
      </c>
      <c r="B98" s="21" t="s">
        <v>31</v>
      </c>
      <c r="C98" s="7" t="s">
        <v>39</v>
      </c>
      <c r="D98" s="6">
        <v>790.1</v>
      </c>
      <c r="E98" s="6">
        <v>790.1</v>
      </c>
      <c r="F98" s="6">
        <v>790.1</v>
      </c>
      <c r="G98" s="6">
        <v>900.8</v>
      </c>
      <c r="H98" s="10">
        <f t="shared" si="12"/>
        <v>110.69999999999993</v>
      </c>
    </row>
    <row r="99" spans="1:8" ht="31.5" customHeight="1" x14ac:dyDescent="0.3">
      <c r="A99" s="15">
        <v>902</v>
      </c>
      <c r="B99" s="21" t="s">
        <v>31</v>
      </c>
      <c r="C99" s="7" t="s">
        <v>42</v>
      </c>
      <c r="D99" s="6">
        <v>1232</v>
      </c>
      <c r="E99" s="6">
        <v>1232</v>
      </c>
      <c r="F99" s="6">
        <v>1232</v>
      </c>
      <c r="G99" s="6">
        <v>1369.7</v>
      </c>
      <c r="H99" s="10">
        <f>G99-F99</f>
        <v>137.70000000000005</v>
      </c>
    </row>
    <row r="100" spans="1:8" ht="72.75" customHeight="1" x14ac:dyDescent="0.3">
      <c r="A100" s="15"/>
      <c r="B100" s="21" t="s">
        <v>31</v>
      </c>
      <c r="C100" s="7" t="s">
        <v>36</v>
      </c>
      <c r="D100" s="6">
        <v>4603</v>
      </c>
      <c r="E100" s="6">
        <v>4603</v>
      </c>
      <c r="F100" s="6">
        <v>4603</v>
      </c>
      <c r="G100" s="6">
        <v>4603</v>
      </c>
      <c r="H100" s="10">
        <f>G100-F100</f>
        <v>0</v>
      </c>
    </row>
    <row r="101" spans="1:8" ht="162" x14ac:dyDescent="0.3">
      <c r="A101" s="15">
        <v>902</v>
      </c>
      <c r="B101" s="21" t="s">
        <v>31</v>
      </c>
      <c r="C101" s="7" t="s">
        <v>43</v>
      </c>
      <c r="D101" s="6">
        <v>476654.3</v>
      </c>
      <c r="E101" s="6">
        <v>476654.3</v>
      </c>
      <c r="F101" s="6">
        <v>476654.3</v>
      </c>
      <c r="G101" s="6">
        <v>564419.30000000005</v>
      </c>
      <c r="H101" s="10">
        <f t="shared" si="12"/>
        <v>87765.000000000058</v>
      </c>
    </row>
    <row r="102" spans="1:8" ht="90" x14ac:dyDescent="0.3">
      <c r="A102" s="15">
        <v>902</v>
      </c>
      <c r="B102" s="21" t="s">
        <v>31</v>
      </c>
      <c r="C102" s="7" t="s">
        <v>34</v>
      </c>
      <c r="D102" s="6">
        <v>0</v>
      </c>
      <c r="E102" s="6">
        <v>0</v>
      </c>
      <c r="F102" s="6">
        <v>0</v>
      </c>
      <c r="G102" s="6">
        <v>24</v>
      </c>
      <c r="H102" s="10">
        <f t="shared" si="12"/>
        <v>24</v>
      </c>
    </row>
    <row r="103" spans="1:8" ht="90" x14ac:dyDescent="0.3">
      <c r="A103" s="15">
        <v>902</v>
      </c>
      <c r="B103" s="21" t="s">
        <v>35</v>
      </c>
      <c r="C103" s="7" t="s">
        <v>34</v>
      </c>
      <c r="D103" s="6">
        <v>22010.1</v>
      </c>
      <c r="E103" s="6">
        <f>694+21316.1</f>
        <v>22010.1</v>
      </c>
      <c r="F103" s="6">
        <f>694+21316.1</f>
        <v>22010.1</v>
      </c>
      <c r="G103" s="6">
        <v>18576.099999999999</v>
      </c>
      <c r="H103" s="10">
        <f t="shared" si="12"/>
        <v>-3434</v>
      </c>
    </row>
    <row r="104" spans="1:8" ht="72" x14ac:dyDescent="0.3">
      <c r="A104" s="15">
        <v>902</v>
      </c>
      <c r="B104" s="21" t="s">
        <v>40</v>
      </c>
      <c r="C104" s="7" t="s">
        <v>41</v>
      </c>
      <c r="D104" s="6">
        <v>9.3000000000000007</v>
      </c>
      <c r="E104" s="6">
        <v>9.1999999999999993</v>
      </c>
      <c r="F104" s="6">
        <v>9.1999999999999993</v>
      </c>
      <c r="G104" s="6">
        <v>9.1999999999999993</v>
      </c>
      <c r="H104" s="10">
        <f t="shared" si="12"/>
        <v>0</v>
      </c>
    </row>
    <row r="105" spans="1:8" s="26" customFormat="1" ht="17.399999999999999" x14ac:dyDescent="0.3">
      <c r="A105" s="24"/>
      <c r="B105" s="23" t="s">
        <v>58</v>
      </c>
      <c r="C105" s="18" t="s">
        <v>46</v>
      </c>
      <c r="D105" s="19">
        <f t="shared" ref="D105:F105" si="14">D106+D107+D108+D109+D110+D111+D112+D113+D114+D115+D116+D117+D118+D119+D120+D121+D122+D123+D124</f>
        <v>31003.599999999999</v>
      </c>
      <c r="E105" s="19">
        <f t="shared" si="14"/>
        <v>148696.5</v>
      </c>
      <c r="F105" s="19">
        <f t="shared" si="14"/>
        <v>185908.7</v>
      </c>
      <c r="G105" s="19">
        <f>G106+G107+G108+G109+G110+G111+G112+G113+G114+G115+G116+G117+G118+G119+G120+G121+G122+G123+G124</f>
        <v>212781.89999999997</v>
      </c>
      <c r="H105" s="10">
        <f t="shared" si="12"/>
        <v>26873.199999999953</v>
      </c>
    </row>
    <row r="106" spans="1:8" s="25" customFormat="1" ht="72" x14ac:dyDescent="0.3">
      <c r="A106" s="15">
        <v>902</v>
      </c>
      <c r="B106" s="22" t="s">
        <v>146</v>
      </c>
      <c r="C106" s="7" t="s">
        <v>147</v>
      </c>
      <c r="D106" s="6">
        <f>4775.5+88.4</f>
        <v>4863.8999999999996</v>
      </c>
      <c r="E106" s="6">
        <f>4775.5+88.4</f>
        <v>4863.8999999999996</v>
      </c>
      <c r="F106" s="6">
        <f>4775.5+88.4</f>
        <v>4863.8999999999996</v>
      </c>
      <c r="G106" s="6">
        <v>4863.8999999999996</v>
      </c>
      <c r="H106" s="10">
        <f t="shared" si="12"/>
        <v>0</v>
      </c>
    </row>
    <row r="107" spans="1:8" s="25" customFormat="1" ht="161.4" customHeight="1" x14ac:dyDescent="0.3">
      <c r="A107" s="15">
        <v>902</v>
      </c>
      <c r="B107" s="22" t="s">
        <v>156</v>
      </c>
      <c r="C107" s="7" t="s">
        <v>157</v>
      </c>
      <c r="D107" s="6">
        <v>0</v>
      </c>
      <c r="E107" s="6">
        <v>1054.5999999999999</v>
      </c>
      <c r="F107" s="6">
        <v>1054.5999999999999</v>
      </c>
      <c r="G107" s="6">
        <f>1054.6-269.1</f>
        <v>785.49999999999989</v>
      </c>
      <c r="H107" s="10">
        <f t="shared" si="12"/>
        <v>-269.10000000000002</v>
      </c>
    </row>
    <row r="108" spans="1:8" s="25" customFormat="1" ht="126" x14ac:dyDescent="0.3">
      <c r="A108" s="15">
        <v>902</v>
      </c>
      <c r="B108" s="22" t="s">
        <v>150</v>
      </c>
      <c r="C108" s="7" t="s">
        <v>151</v>
      </c>
      <c r="D108" s="6">
        <v>0</v>
      </c>
      <c r="E108" s="6">
        <v>46637.599999999999</v>
      </c>
      <c r="F108" s="6">
        <v>46637.599999999999</v>
      </c>
      <c r="G108" s="6">
        <f>46637.6-1583.3</f>
        <v>45054.299999999996</v>
      </c>
      <c r="H108" s="10">
        <f t="shared" si="12"/>
        <v>-1583.3000000000029</v>
      </c>
    </row>
    <row r="109" spans="1:8" s="25" customFormat="1" ht="78" customHeight="1" x14ac:dyDescent="0.3">
      <c r="A109" s="15">
        <v>902</v>
      </c>
      <c r="B109" s="21" t="s">
        <v>44</v>
      </c>
      <c r="C109" s="7" t="s">
        <v>152</v>
      </c>
      <c r="D109" s="6">
        <v>0</v>
      </c>
      <c r="E109" s="6">
        <v>16474.8</v>
      </c>
      <c r="F109" s="6">
        <f>16474.8-11311.8</f>
        <v>5163</v>
      </c>
      <c r="G109" s="6">
        <v>4533</v>
      </c>
      <c r="H109" s="10">
        <f t="shared" si="12"/>
        <v>-630</v>
      </c>
    </row>
    <row r="110" spans="1:8" ht="90" x14ac:dyDescent="0.3">
      <c r="A110" s="15">
        <v>902</v>
      </c>
      <c r="B110" s="21" t="s">
        <v>44</v>
      </c>
      <c r="C110" s="7" t="s">
        <v>45</v>
      </c>
      <c r="D110" s="6">
        <v>20000</v>
      </c>
      <c r="E110" s="6">
        <v>20000</v>
      </c>
      <c r="F110" s="6">
        <v>20000</v>
      </c>
      <c r="G110" s="6">
        <v>31000</v>
      </c>
      <c r="H110" s="10">
        <f t="shared" si="12"/>
        <v>11000</v>
      </c>
    </row>
    <row r="111" spans="1:8" ht="54" x14ac:dyDescent="0.3">
      <c r="A111" s="15">
        <v>902</v>
      </c>
      <c r="B111" s="21" t="s">
        <v>44</v>
      </c>
      <c r="C111" s="7" t="s">
        <v>198</v>
      </c>
      <c r="D111" s="6">
        <v>0</v>
      </c>
      <c r="E111" s="6">
        <v>0</v>
      </c>
      <c r="F111" s="6">
        <v>0</v>
      </c>
      <c r="G111" s="6">
        <v>486</v>
      </c>
      <c r="H111" s="10">
        <f t="shared" si="12"/>
        <v>486</v>
      </c>
    </row>
    <row r="112" spans="1:8" ht="285.60000000000002" customHeight="1" x14ac:dyDescent="0.3">
      <c r="A112" s="15">
        <v>902</v>
      </c>
      <c r="B112" s="21" t="s">
        <v>44</v>
      </c>
      <c r="C112" s="7" t="s">
        <v>141</v>
      </c>
      <c r="D112" s="6">
        <v>1907.1</v>
      </c>
      <c r="E112" s="6">
        <v>1907.1</v>
      </c>
      <c r="F112" s="6">
        <v>1907.1</v>
      </c>
      <c r="G112" s="6">
        <v>2562.1</v>
      </c>
      <c r="H112" s="10">
        <f t="shared" si="12"/>
        <v>655</v>
      </c>
    </row>
    <row r="113" spans="1:8" ht="336.75" customHeight="1" x14ac:dyDescent="0.3">
      <c r="A113" s="15">
        <v>902</v>
      </c>
      <c r="B113" s="21" t="s">
        <v>44</v>
      </c>
      <c r="C113" s="7" t="s">
        <v>59</v>
      </c>
      <c r="D113" s="6">
        <v>1470.5</v>
      </c>
      <c r="E113" s="6">
        <v>1470.5</v>
      </c>
      <c r="F113" s="6">
        <v>1470.5</v>
      </c>
      <c r="G113" s="6">
        <v>1904.3</v>
      </c>
      <c r="H113" s="10">
        <f t="shared" si="12"/>
        <v>433.79999999999995</v>
      </c>
    </row>
    <row r="114" spans="1:8" ht="409.6" x14ac:dyDescent="0.3">
      <c r="A114" s="15">
        <v>902</v>
      </c>
      <c r="B114" s="21" t="s">
        <v>44</v>
      </c>
      <c r="C114" s="7" t="s">
        <v>140</v>
      </c>
      <c r="D114" s="6">
        <v>2762.1</v>
      </c>
      <c r="E114" s="6">
        <v>2762.1</v>
      </c>
      <c r="F114" s="6">
        <v>2762.1</v>
      </c>
      <c r="G114" s="6">
        <v>3204.9</v>
      </c>
      <c r="H114" s="10">
        <f t="shared" si="12"/>
        <v>442.80000000000018</v>
      </c>
    </row>
    <row r="115" spans="1:8" ht="54" x14ac:dyDescent="0.3">
      <c r="A115" s="15">
        <v>902</v>
      </c>
      <c r="B115" s="21" t="s">
        <v>44</v>
      </c>
      <c r="C115" s="7" t="s">
        <v>163</v>
      </c>
      <c r="D115" s="6">
        <v>0</v>
      </c>
      <c r="E115" s="6">
        <v>53525.9</v>
      </c>
      <c r="F115" s="6">
        <v>53525.9</v>
      </c>
      <c r="G115" s="6">
        <v>53525.9</v>
      </c>
      <c r="H115" s="10">
        <f t="shared" si="12"/>
        <v>0</v>
      </c>
    </row>
    <row r="116" spans="1:8" ht="18" x14ac:dyDescent="0.3">
      <c r="A116" s="15">
        <v>902</v>
      </c>
      <c r="B116" s="21" t="s">
        <v>44</v>
      </c>
      <c r="C116" s="7" t="s">
        <v>199</v>
      </c>
      <c r="D116" s="6">
        <v>0</v>
      </c>
      <c r="E116" s="6">
        <v>0</v>
      </c>
      <c r="F116" s="6">
        <v>0</v>
      </c>
      <c r="G116" s="6">
        <v>36.9</v>
      </c>
      <c r="H116" s="10">
        <f t="shared" si="12"/>
        <v>36.9</v>
      </c>
    </row>
    <row r="117" spans="1:8" ht="90" x14ac:dyDescent="0.3">
      <c r="A117" s="15">
        <v>902</v>
      </c>
      <c r="B117" s="21" t="s">
        <v>44</v>
      </c>
      <c r="C117" s="7" t="s">
        <v>181</v>
      </c>
      <c r="D117" s="6">
        <v>0</v>
      </c>
      <c r="E117" s="6">
        <v>0</v>
      </c>
      <c r="F117" s="6">
        <v>30204.1</v>
      </c>
      <c r="G117" s="6">
        <v>35587.9</v>
      </c>
      <c r="H117" s="10">
        <f t="shared" si="12"/>
        <v>5383.8000000000029</v>
      </c>
    </row>
    <row r="118" spans="1:8" ht="36" x14ac:dyDescent="0.3">
      <c r="A118" s="15">
        <v>902</v>
      </c>
      <c r="B118" s="21" t="s">
        <v>44</v>
      </c>
      <c r="C118" s="7" t="s">
        <v>207</v>
      </c>
      <c r="D118" s="6">
        <v>0</v>
      </c>
      <c r="E118" s="6">
        <v>0</v>
      </c>
      <c r="F118" s="6">
        <v>0</v>
      </c>
      <c r="G118" s="6">
        <v>1050</v>
      </c>
      <c r="H118" s="10">
        <f t="shared" si="12"/>
        <v>1050</v>
      </c>
    </row>
    <row r="119" spans="1:8" ht="54" x14ac:dyDescent="0.35">
      <c r="A119" s="15">
        <v>902</v>
      </c>
      <c r="B119" s="21" t="s">
        <v>44</v>
      </c>
      <c r="C119" s="28" t="s">
        <v>180</v>
      </c>
      <c r="D119" s="29">
        <v>0</v>
      </c>
      <c r="E119" s="29">
        <v>0</v>
      </c>
      <c r="F119" s="29">
        <v>2776</v>
      </c>
      <c r="G119" s="29">
        <v>2776</v>
      </c>
      <c r="H119" s="10">
        <f t="shared" si="12"/>
        <v>0</v>
      </c>
    </row>
    <row r="120" spans="1:8" ht="54" x14ac:dyDescent="0.35">
      <c r="A120" s="15">
        <v>902</v>
      </c>
      <c r="B120" s="21" t="s">
        <v>44</v>
      </c>
      <c r="C120" s="28" t="s">
        <v>185</v>
      </c>
      <c r="D120" s="29">
        <v>0</v>
      </c>
      <c r="E120" s="29">
        <v>0</v>
      </c>
      <c r="F120" s="29">
        <v>1629.9</v>
      </c>
      <c r="G120" s="29">
        <v>1629.9</v>
      </c>
      <c r="H120" s="10">
        <f t="shared" si="12"/>
        <v>0</v>
      </c>
    </row>
    <row r="121" spans="1:8" ht="54" x14ac:dyDescent="0.35">
      <c r="A121" s="15">
        <v>902</v>
      </c>
      <c r="B121" s="21" t="s">
        <v>44</v>
      </c>
      <c r="C121" s="28" t="s">
        <v>182</v>
      </c>
      <c r="D121" s="29">
        <v>0</v>
      </c>
      <c r="E121" s="29">
        <v>0</v>
      </c>
      <c r="F121" s="29">
        <v>110</v>
      </c>
      <c r="G121" s="29">
        <v>110</v>
      </c>
      <c r="H121" s="10">
        <f t="shared" si="12"/>
        <v>0</v>
      </c>
    </row>
    <row r="122" spans="1:8" ht="54" x14ac:dyDescent="0.35">
      <c r="A122" s="15">
        <v>902</v>
      </c>
      <c r="B122" s="21" t="s">
        <v>44</v>
      </c>
      <c r="C122" s="28" t="s">
        <v>192</v>
      </c>
      <c r="D122" s="29">
        <v>0</v>
      </c>
      <c r="E122" s="29">
        <v>0</v>
      </c>
      <c r="F122" s="29">
        <v>12793</v>
      </c>
      <c r="G122" s="29">
        <v>6125.5</v>
      </c>
      <c r="H122" s="10">
        <f t="shared" si="12"/>
        <v>-6667.5</v>
      </c>
    </row>
    <row r="123" spans="1:8" ht="36" x14ac:dyDescent="0.35">
      <c r="A123" s="15">
        <v>902</v>
      </c>
      <c r="B123" s="21" t="s">
        <v>44</v>
      </c>
      <c r="C123" s="28" t="s">
        <v>183</v>
      </c>
      <c r="D123" s="29">
        <v>0</v>
      </c>
      <c r="E123" s="29">
        <v>0</v>
      </c>
      <c r="F123" s="29">
        <v>70.5</v>
      </c>
      <c r="G123" s="29">
        <f>70.5+15</f>
        <v>85.5</v>
      </c>
      <c r="H123" s="10">
        <f t="shared" si="12"/>
        <v>15</v>
      </c>
    </row>
    <row r="124" spans="1:8" ht="43.5" customHeight="1" x14ac:dyDescent="0.35">
      <c r="A124" s="15">
        <v>902</v>
      </c>
      <c r="B124" s="21" t="s">
        <v>44</v>
      </c>
      <c r="C124" s="28" t="s">
        <v>184</v>
      </c>
      <c r="D124" s="29">
        <v>0</v>
      </c>
      <c r="E124" s="29">
        <v>0</v>
      </c>
      <c r="F124" s="29">
        <v>940.5</v>
      </c>
      <c r="G124" s="29">
        <v>17460.3</v>
      </c>
      <c r="H124" s="10">
        <f t="shared" si="12"/>
        <v>16519.8</v>
      </c>
    </row>
    <row r="125" spans="1:8" ht="72" customHeight="1" x14ac:dyDescent="0.3">
      <c r="A125" s="24">
        <v>902</v>
      </c>
      <c r="B125" s="30" t="s">
        <v>206</v>
      </c>
      <c r="C125" s="31" t="s">
        <v>205</v>
      </c>
      <c r="D125" s="29">
        <v>0</v>
      </c>
      <c r="E125" s="29">
        <v>0</v>
      </c>
      <c r="F125" s="29">
        <v>0</v>
      </c>
      <c r="G125" s="29">
        <v>13.6</v>
      </c>
      <c r="H125" s="10">
        <f t="shared" si="12"/>
        <v>13.6</v>
      </c>
    </row>
    <row r="126" spans="1:8" ht="52.2" x14ac:dyDescent="0.3">
      <c r="A126" s="24">
        <v>902</v>
      </c>
      <c r="B126" s="30" t="s">
        <v>189</v>
      </c>
      <c r="C126" s="31" t="s">
        <v>188</v>
      </c>
      <c r="D126" s="32">
        <v>0</v>
      </c>
      <c r="E126" s="32">
        <v>0</v>
      </c>
      <c r="F126" s="32">
        <v>-1.3</v>
      </c>
      <c r="G126" s="32">
        <v>-14.9</v>
      </c>
      <c r="H126" s="10">
        <f t="shared" si="12"/>
        <v>-13.6</v>
      </c>
    </row>
    <row r="127" spans="1:8" ht="18" x14ac:dyDescent="0.35">
      <c r="A127" s="27"/>
      <c r="B127" s="27"/>
      <c r="D127" s="27"/>
      <c r="E127" s="27"/>
      <c r="F127" s="27"/>
      <c r="G127" s="27"/>
      <c r="H127" s="27"/>
    </row>
    <row r="128" spans="1:8" ht="18" x14ac:dyDescent="0.35">
      <c r="A128" s="27"/>
      <c r="B128" s="27"/>
      <c r="C128" s="27"/>
      <c r="D128" s="27"/>
      <c r="E128" s="27"/>
      <c r="F128" s="27"/>
      <c r="G128" s="36"/>
      <c r="H128" s="27"/>
    </row>
    <row r="129" spans="1:8" ht="18" x14ac:dyDescent="0.35">
      <c r="A129" s="27"/>
      <c r="B129" s="27"/>
      <c r="C129" s="27"/>
      <c r="D129" s="27"/>
      <c r="E129" s="27"/>
      <c r="F129" s="27"/>
      <c r="G129" s="27"/>
      <c r="H129" s="27"/>
    </row>
    <row r="130" spans="1:8" ht="18" x14ac:dyDescent="0.35">
      <c r="A130" s="27"/>
      <c r="B130" s="27"/>
      <c r="C130" s="27"/>
      <c r="D130" s="27"/>
      <c r="E130" s="27"/>
      <c r="F130" s="27"/>
      <c r="G130" s="27"/>
      <c r="H130" s="27"/>
    </row>
    <row r="131" spans="1:8" ht="18" x14ac:dyDescent="0.35">
      <c r="A131" s="27"/>
      <c r="B131" s="27"/>
      <c r="C131" s="27"/>
      <c r="D131" s="27"/>
      <c r="E131" s="27"/>
      <c r="F131" s="27"/>
      <c r="G131" s="27"/>
      <c r="H131" s="27"/>
    </row>
    <row r="132" spans="1:8" ht="18" x14ac:dyDescent="0.35">
      <c r="A132" s="27"/>
      <c r="B132" s="27"/>
      <c r="C132" s="27"/>
      <c r="D132" s="27"/>
      <c r="E132" s="27"/>
      <c r="F132" s="27"/>
      <c r="G132" s="27"/>
      <c r="H132" s="27"/>
    </row>
    <row r="133" spans="1:8" ht="18" x14ac:dyDescent="0.35">
      <c r="A133" s="27"/>
      <c r="B133" s="27"/>
      <c r="C133" s="27"/>
      <c r="D133" s="27"/>
      <c r="E133" s="27"/>
      <c r="F133" s="27"/>
      <c r="G133" s="27"/>
      <c r="H133" s="27"/>
    </row>
    <row r="134" spans="1:8" ht="18" x14ac:dyDescent="0.35">
      <c r="A134" s="27"/>
      <c r="B134" s="27"/>
      <c r="C134" s="27"/>
      <c r="D134" s="27"/>
      <c r="E134" s="27"/>
      <c r="F134" s="27"/>
      <c r="G134" s="27"/>
      <c r="H134" s="27"/>
    </row>
    <row r="135" spans="1:8" ht="18" x14ac:dyDescent="0.35">
      <c r="A135" s="27"/>
      <c r="B135" s="27"/>
      <c r="C135" s="27"/>
      <c r="D135" s="27"/>
      <c r="E135" s="27"/>
      <c r="F135" s="27"/>
      <c r="G135" s="27"/>
      <c r="H135" s="27"/>
    </row>
    <row r="136" spans="1:8" ht="18" x14ac:dyDescent="0.35">
      <c r="A136" s="27"/>
      <c r="B136" s="27"/>
      <c r="C136" s="27"/>
      <c r="D136" s="27"/>
      <c r="E136" s="27"/>
      <c r="F136" s="27"/>
      <c r="G136" s="27"/>
      <c r="H136" s="27"/>
    </row>
    <row r="137" spans="1:8" ht="18" x14ac:dyDescent="0.35">
      <c r="C137" s="27"/>
    </row>
  </sheetData>
  <mergeCells count="16">
    <mergeCell ref="E13:E14"/>
    <mergeCell ref="H13:H14"/>
    <mergeCell ref="A12:H12"/>
    <mergeCell ref="A1:H1"/>
    <mergeCell ref="A2:H2"/>
    <mergeCell ref="A3:H3"/>
    <mergeCell ref="A4:H4"/>
    <mergeCell ref="A5:H5"/>
    <mergeCell ref="A6:H6"/>
    <mergeCell ref="A9:H9"/>
    <mergeCell ref="A10:H10"/>
    <mergeCell ref="A13:B13"/>
    <mergeCell ref="C13:C14"/>
    <mergeCell ref="D13:D14"/>
    <mergeCell ref="F13:F14"/>
    <mergeCell ref="G13:G14"/>
  </mergeCells>
  <pageMargins left="0.9055118110236221" right="0.31496062992125984" top="0.55118110236220474" bottom="0.35433070866141736" header="0.31496062992125984" footer="0.31496062992125984"/>
  <pageSetup paperSize="9" scale="42" fitToHeight="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Приложение № 1</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фин</dc:creator>
  <cp:lastModifiedBy>Никитенко Татьяна</cp:lastModifiedBy>
  <cp:lastPrinted>2025-12-29T06:08:16Z</cp:lastPrinted>
  <dcterms:created xsi:type="dcterms:W3CDTF">2012-12-19T23:56:06Z</dcterms:created>
  <dcterms:modified xsi:type="dcterms:W3CDTF">2025-12-29T16:14:36Z</dcterms:modified>
</cp:coreProperties>
</file>